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ase" sheetId="1" r:id="rId1"/>
  </sheets>
  <definedNames/>
  <calcPr fullCalcOnLoad="1"/>
</workbook>
</file>

<file path=xl/sharedStrings.xml><?xml version="1.0" encoding="utf-8"?>
<sst xmlns="http://schemas.openxmlformats.org/spreadsheetml/2006/main" count="135" uniqueCount="104">
  <si>
    <t>Constructions</t>
  </si>
  <si>
    <t>Marchandises</t>
  </si>
  <si>
    <t>Clients</t>
  </si>
  <si>
    <t>Banques</t>
  </si>
  <si>
    <t>Caisse</t>
  </si>
  <si>
    <t>brut</t>
  </si>
  <si>
    <t>amt prov</t>
  </si>
  <si>
    <t>net</t>
  </si>
  <si>
    <t>capital</t>
  </si>
  <si>
    <t>Réserves</t>
  </si>
  <si>
    <t>Résultat</t>
  </si>
  <si>
    <t>Emprunts</t>
  </si>
  <si>
    <t>Frs</t>
  </si>
  <si>
    <t>TVA à déc</t>
  </si>
  <si>
    <t>SS</t>
  </si>
  <si>
    <t>total</t>
  </si>
  <si>
    <t>ECRITURES DE DECEMBRE</t>
  </si>
  <si>
    <t>CHARGES</t>
  </si>
  <si>
    <t>PRODUITS</t>
  </si>
  <si>
    <t>VAR DE ST</t>
  </si>
  <si>
    <t>résultat</t>
  </si>
  <si>
    <t>fin novembre N</t>
  </si>
  <si>
    <t>fin décembre N</t>
  </si>
  <si>
    <t>TVA DED</t>
  </si>
  <si>
    <t>TVA COLL</t>
  </si>
  <si>
    <t xml:space="preserve">TEST COMPTABILITE </t>
  </si>
  <si>
    <t xml:space="preserve">ecritures decembre </t>
  </si>
  <si>
    <t>D</t>
  </si>
  <si>
    <t>C</t>
  </si>
  <si>
    <t>N° ECRITURE</t>
  </si>
  <si>
    <t xml:space="preserve">Clients </t>
  </si>
  <si>
    <t>Taux TVA</t>
  </si>
  <si>
    <t>ventes</t>
  </si>
  <si>
    <t>TVA REG</t>
  </si>
  <si>
    <t>CCA</t>
  </si>
  <si>
    <t>F DE B</t>
  </si>
  <si>
    <t>ACH MSES</t>
  </si>
  <si>
    <t>RRR A OBT</t>
  </si>
  <si>
    <t>RRR OBT</t>
  </si>
  <si>
    <t xml:space="preserve">TVA REG </t>
  </si>
  <si>
    <t>jscilien@u-paris10.fr</t>
  </si>
  <si>
    <t>FNP</t>
  </si>
  <si>
    <t xml:space="preserve">CH FIN </t>
  </si>
  <si>
    <t>ICNE</t>
  </si>
  <si>
    <t>VENTES MSES</t>
  </si>
  <si>
    <t>PCA</t>
  </si>
  <si>
    <t>RRR ACC</t>
  </si>
  <si>
    <t>RRR A ACC</t>
  </si>
  <si>
    <t>CH DEPLAC</t>
  </si>
  <si>
    <t>TVA SUR ACH</t>
  </si>
  <si>
    <t xml:space="preserve">OU 468 </t>
  </si>
  <si>
    <t>DAP EXPL</t>
  </si>
  <si>
    <t>PROV ST MSES</t>
  </si>
  <si>
    <t>VAR ST MSES</t>
  </si>
  <si>
    <t>ST MSES</t>
  </si>
  <si>
    <t xml:space="preserve">VAR ST </t>
  </si>
  <si>
    <t>PERTES CR IRR</t>
  </si>
  <si>
    <t xml:space="preserve">TVA DEC </t>
  </si>
  <si>
    <t xml:space="preserve">CL DUROC </t>
  </si>
  <si>
    <t xml:space="preserve">LINEAIRE </t>
  </si>
  <si>
    <t>5/11/N</t>
  </si>
  <si>
    <t xml:space="preserve">DEGRESSIF </t>
  </si>
  <si>
    <t xml:space="preserve">2 MOIS </t>
  </si>
  <si>
    <t>mise serv</t>
  </si>
  <si>
    <t xml:space="preserve">taux </t>
  </si>
  <si>
    <t>durée</t>
  </si>
  <si>
    <t>DAP</t>
  </si>
  <si>
    <t>AMORT ITMOI</t>
  </si>
  <si>
    <t xml:space="preserve">AMORT </t>
  </si>
  <si>
    <t>CONSTATE SUR IMMO</t>
  </si>
  <si>
    <t>DAP EXCEP</t>
  </si>
  <si>
    <t>AMORT DERO</t>
  </si>
  <si>
    <t xml:space="preserve">CLIENTS </t>
  </si>
  <si>
    <t xml:space="preserve">VENTES </t>
  </si>
  <si>
    <t>CH DIVERSES EXC</t>
  </si>
  <si>
    <t xml:space="preserve">BANQUE </t>
  </si>
  <si>
    <t xml:space="preserve">OU </t>
  </si>
  <si>
    <t xml:space="preserve">NEANT </t>
  </si>
  <si>
    <t>SOLUTION 1</t>
  </si>
  <si>
    <t xml:space="preserve">PROBLEME </t>
  </si>
  <si>
    <t>ABS PIECE</t>
  </si>
  <si>
    <t xml:space="preserve">SOLUTION 2 </t>
  </si>
  <si>
    <t xml:space="preserve">AVANTAGE </t>
  </si>
  <si>
    <t xml:space="preserve">PB PIECE RESOLU </t>
  </si>
  <si>
    <t>Rapprochement bancaire en cours</t>
  </si>
  <si>
    <t xml:space="preserve">commentaire en annexe 1ke d'écart </t>
  </si>
  <si>
    <t xml:space="preserve">solution </t>
  </si>
  <si>
    <t xml:space="preserve">à </t>
  </si>
  <si>
    <t xml:space="preserve">privilégier </t>
  </si>
  <si>
    <t xml:space="preserve">mise en service </t>
  </si>
  <si>
    <t>date achat pour le dégressif</t>
  </si>
  <si>
    <t xml:space="preserve">TVA A DEC </t>
  </si>
  <si>
    <t>TVA A DEC</t>
  </si>
  <si>
    <t xml:space="preserve">TVA DED </t>
  </si>
  <si>
    <t>Prov RC</t>
  </si>
  <si>
    <t xml:space="preserve">verif </t>
  </si>
  <si>
    <t xml:space="preserve">Autres postes débiteurs </t>
  </si>
  <si>
    <t>Autres postes créd.</t>
  </si>
  <si>
    <t>ex 486</t>
  </si>
  <si>
    <t>ex 487</t>
  </si>
  <si>
    <t>Autres Créances (418..)</t>
  </si>
  <si>
    <t xml:space="preserve">Autres Dettes </t>
  </si>
  <si>
    <t>modification Araise</t>
  </si>
  <si>
    <t>ok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</si>
</sst>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8">
    <font>
      <sz val="10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24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169" fontId="0" fillId="0" borderId="0" xfId="0" applyNumberFormat="1" applyBorder="1" applyAlignment="1">
      <alignment/>
    </xf>
    <xf numFmtId="169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9" fontId="0" fillId="0" borderId="14" xfId="0" applyNumberFormat="1" applyBorder="1" applyAlignment="1">
      <alignment/>
    </xf>
    <xf numFmtId="169" fontId="0" fillId="0" borderId="18" xfId="0" applyNumberFormat="1" applyBorder="1" applyAlignment="1">
      <alignment/>
    </xf>
    <xf numFmtId="169" fontId="0" fillId="0" borderId="19" xfId="0" applyNumberFormat="1" applyBorder="1" applyAlignment="1">
      <alignment/>
    </xf>
    <xf numFmtId="0" fontId="0" fillId="34" borderId="13" xfId="0" applyFill="1" applyBorder="1" applyAlignment="1">
      <alignment/>
    </xf>
    <xf numFmtId="169" fontId="0" fillId="34" borderId="15" xfId="0" applyNumberFormat="1" applyFill="1" applyBorder="1" applyAlignment="1">
      <alignment/>
    </xf>
    <xf numFmtId="169" fontId="0" fillId="34" borderId="20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4" borderId="15" xfId="0" applyFill="1" applyBorder="1" applyAlignment="1">
      <alignment/>
    </xf>
    <xf numFmtId="169" fontId="0" fillId="34" borderId="24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36" xfId="0" applyNumberFormat="1" applyBorder="1" applyAlignment="1">
      <alignment horizontal="center"/>
    </xf>
    <xf numFmtId="44" fontId="0" fillId="0" borderId="37" xfId="0" applyNumberFormat="1" applyBorder="1" applyAlignment="1">
      <alignment horizontal="center"/>
    </xf>
    <xf numFmtId="44" fontId="0" fillId="0" borderId="38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0" fontId="27" fillId="0" borderId="0" xfId="45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4" fontId="0" fillId="0" borderId="1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43" fontId="0" fillId="0" borderId="40" xfId="0" applyNumberFormat="1" applyBorder="1" applyAlignment="1">
      <alignment horizontal="center"/>
    </xf>
    <xf numFmtId="43" fontId="0" fillId="0" borderId="16" xfId="0" applyNumberForma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44" fontId="0" fillId="35" borderId="0" xfId="0" applyNumberFormat="1" applyFill="1" applyAlignment="1">
      <alignment horizontal="center"/>
    </xf>
    <xf numFmtId="44" fontId="0" fillId="35" borderId="37" xfId="0" applyNumberFormat="1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44" fontId="0" fillId="36" borderId="0" xfId="0" applyNumberFormat="1" applyFill="1" applyAlignment="1">
      <alignment horizontal="center"/>
    </xf>
    <xf numFmtId="44" fontId="0" fillId="36" borderId="37" xfId="0" applyNumberForma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2" xfId="0" applyBorder="1" applyAlignment="1">
      <alignment horizontal="center"/>
    </xf>
    <xf numFmtId="44" fontId="0" fillId="0" borderId="19" xfId="0" applyNumberFormat="1" applyBorder="1" applyAlignment="1">
      <alignment horizontal="center"/>
    </xf>
    <xf numFmtId="44" fontId="0" fillId="0" borderId="43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41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4" fontId="0" fillId="0" borderId="10" xfId="0" applyNumberFormat="1" applyBorder="1" applyAlignment="1">
      <alignment/>
    </xf>
    <xf numFmtId="0" fontId="0" fillId="35" borderId="10" xfId="0" applyFill="1" applyBorder="1" applyAlignment="1">
      <alignment/>
    </xf>
    <xf numFmtId="44" fontId="0" fillId="35" borderId="10" xfId="0" applyNumberFormat="1" applyFill="1" applyBorder="1" applyAlignment="1">
      <alignment/>
    </xf>
    <xf numFmtId="0" fontId="0" fillId="0" borderId="29" xfId="0" applyFont="1" applyBorder="1" applyAlignment="1">
      <alignment horizontal="center"/>
    </xf>
    <xf numFmtId="169" fontId="0" fillId="0" borderId="14" xfId="0" applyNumberFormat="1" applyFont="1" applyBorder="1" applyAlignment="1">
      <alignment/>
    </xf>
    <xf numFmtId="0" fontId="0" fillId="0" borderId="22" xfId="0" applyFont="1" applyBorder="1" applyAlignment="1">
      <alignment/>
    </xf>
    <xf numFmtId="43" fontId="0" fillId="34" borderId="20" xfId="0" applyNumberFormat="1" applyFill="1" applyBorder="1" applyAlignment="1">
      <alignment/>
    </xf>
    <xf numFmtId="43" fontId="0" fillId="0" borderId="18" xfId="0" applyNumberFormat="1" applyBorder="1" applyAlignment="1">
      <alignment/>
    </xf>
    <xf numFmtId="169" fontId="0" fillId="35" borderId="18" xfId="0" applyNumberFormat="1" applyFont="1" applyFill="1" applyBorder="1" applyAlignment="1">
      <alignment/>
    </xf>
    <xf numFmtId="169" fontId="0" fillId="35" borderId="20" xfId="0" applyNumberFormat="1" applyFill="1" applyBorder="1" applyAlignment="1">
      <alignment/>
    </xf>
    <xf numFmtId="43" fontId="0" fillId="35" borderId="20" xfId="0" applyNumberFormat="1" applyFill="1" applyBorder="1" applyAlignment="1">
      <alignment/>
    </xf>
    <xf numFmtId="43" fontId="0" fillId="34" borderId="15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34" borderId="20" xfId="0" applyFill="1" applyBorder="1" applyAlignment="1">
      <alignment/>
    </xf>
    <xf numFmtId="0" fontId="0" fillId="0" borderId="18" xfId="0" applyFont="1" applyBorder="1" applyAlignment="1">
      <alignment/>
    </xf>
    <xf numFmtId="169" fontId="0" fillId="0" borderId="20" xfId="0" applyNumberFormat="1" applyBorder="1" applyAlignment="1">
      <alignment/>
    </xf>
    <xf numFmtId="169" fontId="0" fillId="35" borderId="18" xfId="0" applyNumberFormat="1" applyFill="1" applyBorder="1" applyAlignment="1">
      <alignment/>
    </xf>
    <xf numFmtId="169" fontId="0" fillId="35" borderId="19" xfId="0" applyNumberFormat="1" applyFill="1" applyBorder="1" applyAlignment="1">
      <alignment/>
    </xf>
    <xf numFmtId="0" fontId="0" fillId="0" borderId="21" xfId="0" applyFont="1" applyBorder="1" applyAlignment="1">
      <alignment/>
    </xf>
    <xf numFmtId="169" fontId="0" fillId="0" borderId="11" xfId="0" applyNumberFormat="1" applyBorder="1" applyAlignment="1">
      <alignment/>
    </xf>
    <xf numFmtId="169" fontId="0" fillId="0" borderId="12" xfId="0" applyNumberFormat="1" applyBorder="1" applyAlignment="1">
      <alignment/>
    </xf>
    <xf numFmtId="169" fontId="0" fillId="34" borderId="13" xfId="0" applyNumberFormat="1" applyFill="1" applyBorder="1" applyAlignment="1">
      <alignment/>
    </xf>
    <xf numFmtId="169" fontId="0" fillId="0" borderId="11" xfId="0" applyNumberFormat="1" applyFont="1" applyBorder="1" applyAlignment="1">
      <alignment/>
    </xf>
    <xf numFmtId="0" fontId="0" fillId="0" borderId="23" xfId="0" applyFon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169" fontId="0" fillId="34" borderId="41" xfId="0" applyNumberFormat="1" applyFill="1" applyBorder="1" applyAlignment="1">
      <alignment/>
    </xf>
    <xf numFmtId="169" fontId="0" fillId="0" borderId="16" xfId="0" applyNumberFormat="1" applyFont="1" applyBorder="1" applyAlignment="1">
      <alignment/>
    </xf>
    <xf numFmtId="43" fontId="0" fillId="34" borderId="13" xfId="0" applyNumberFormat="1" applyFill="1" applyBorder="1" applyAlignment="1">
      <alignment/>
    </xf>
    <xf numFmtId="43" fontId="0" fillId="34" borderId="41" xfId="0" applyNumberForma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cilien@u-paris10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6"/>
  <sheetViews>
    <sheetView tabSelected="1" zoomScalePageLayoutView="0" workbookViewId="0" topLeftCell="A4">
      <selection activeCell="N32" sqref="N32"/>
    </sheetView>
  </sheetViews>
  <sheetFormatPr defaultColWidth="11.421875" defaultRowHeight="12.75"/>
  <cols>
    <col min="3" max="3" width="15.421875" style="0" customWidth="1"/>
    <col min="7" max="7" width="11.8515625" style="0" bestFit="1" customWidth="1"/>
    <col min="10" max="10" width="24.140625" style="0" customWidth="1"/>
    <col min="13" max="13" width="14.140625" style="0" customWidth="1"/>
    <col min="14" max="14" width="19.28125" style="0" customWidth="1"/>
    <col min="15" max="15" width="12.8515625" style="0" bestFit="1" customWidth="1"/>
    <col min="16" max="16" width="16.00390625" style="29" customWidth="1"/>
    <col min="17" max="17" width="19.8515625" style="29" customWidth="1"/>
    <col min="18" max="18" width="11.421875" style="29" customWidth="1"/>
    <col min="19" max="19" width="16.421875" style="29" customWidth="1"/>
    <col min="20" max="20" width="14.28125" style="29" customWidth="1"/>
    <col min="21" max="22" width="11.8515625" style="42" bestFit="1" customWidth="1"/>
  </cols>
  <sheetData>
    <row r="1" spans="4:10" ht="12.75">
      <c r="D1" t="s">
        <v>25</v>
      </c>
      <c r="J1" s="49" t="s">
        <v>40</v>
      </c>
    </row>
    <row r="3" ht="13.5" thickBot="1"/>
    <row r="4" spans="3:15" ht="12.75">
      <c r="C4" s="4"/>
      <c r="D4" s="6"/>
      <c r="E4" s="6"/>
      <c r="F4" s="6" t="s">
        <v>21</v>
      </c>
      <c r="G4" s="6"/>
      <c r="H4" s="6"/>
      <c r="I4" s="6"/>
      <c r="J4" s="6"/>
      <c r="K4" s="6"/>
      <c r="L4" s="6"/>
      <c r="M4" s="6" t="s">
        <v>22</v>
      </c>
      <c r="N4" s="6"/>
      <c r="O4" s="105"/>
    </row>
    <row r="5" spans="3:15" ht="13.5" thickBot="1">
      <c r="C5" s="8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3:15" ht="13.5" thickBot="1">
      <c r="C6" s="2"/>
      <c r="D6" s="90" t="s">
        <v>5</v>
      </c>
      <c r="E6" s="106" t="s">
        <v>6</v>
      </c>
      <c r="F6" s="107" t="s">
        <v>7</v>
      </c>
      <c r="G6" s="90"/>
      <c r="H6" s="107" t="s">
        <v>7</v>
      </c>
      <c r="I6" s="14"/>
      <c r="J6" s="2"/>
      <c r="K6" s="90" t="s">
        <v>5</v>
      </c>
      <c r="L6" s="106" t="s">
        <v>6</v>
      </c>
      <c r="M6" s="107" t="s">
        <v>7</v>
      </c>
      <c r="N6" s="90"/>
      <c r="O6" s="107" t="s">
        <v>7</v>
      </c>
    </row>
    <row r="7" spans="3:15" ht="12.75">
      <c r="C7" s="22"/>
      <c r="D7" s="8"/>
      <c r="E7" s="11"/>
      <c r="F7" s="24"/>
      <c r="G7" s="8"/>
      <c r="H7" s="24"/>
      <c r="J7" s="21"/>
      <c r="K7" s="4"/>
      <c r="L7" s="6"/>
      <c r="M7" s="18"/>
      <c r="N7" s="8"/>
      <c r="O7" s="24"/>
    </row>
    <row r="8" spans="3:15" ht="12.75">
      <c r="C8" s="22" t="s">
        <v>0</v>
      </c>
      <c r="D8" s="15">
        <v>64000</v>
      </c>
      <c r="E8" s="9">
        <v>14000</v>
      </c>
      <c r="F8" s="19">
        <f>D8-E8</f>
        <v>50000</v>
      </c>
      <c r="G8" s="15" t="s">
        <v>8</v>
      </c>
      <c r="H8" s="19">
        <v>46000</v>
      </c>
      <c r="J8" s="22" t="s">
        <v>0</v>
      </c>
      <c r="K8" s="15">
        <v>64000</v>
      </c>
      <c r="L8" s="9">
        <f>E8+V118</f>
        <v>15588.888888888889</v>
      </c>
      <c r="M8" s="104">
        <f>K8-L8</f>
        <v>48411.11111111111</v>
      </c>
      <c r="N8" s="15" t="s">
        <v>8</v>
      </c>
      <c r="O8" s="19">
        <v>46000</v>
      </c>
    </row>
    <row r="9" spans="1:15" ht="13.5" thickBot="1">
      <c r="A9" s="88" t="s">
        <v>102</v>
      </c>
      <c r="C9" s="22"/>
      <c r="D9" s="15"/>
      <c r="E9" s="9"/>
      <c r="F9" s="19"/>
      <c r="G9" s="15"/>
      <c r="H9" s="19"/>
      <c r="J9" s="23"/>
      <c r="K9" s="118"/>
      <c r="L9" s="119"/>
      <c r="M9" s="123"/>
      <c r="N9" s="15"/>
      <c r="O9" s="19"/>
    </row>
    <row r="10" spans="3:15" ht="13.5" thickBot="1">
      <c r="C10" s="22" t="s">
        <v>1</v>
      </c>
      <c r="D10" s="15">
        <v>10000</v>
      </c>
      <c r="E10" s="9"/>
      <c r="F10" s="19">
        <f>D10-E10</f>
        <v>10000</v>
      </c>
      <c r="G10" s="15" t="s">
        <v>9</v>
      </c>
      <c r="H10" s="19">
        <v>12000</v>
      </c>
      <c r="J10" s="21" t="s">
        <v>1</v>
      </c>
      <c r="K10" s="113">
        <f>U103</f>
        <v>5000</v>
      </c>
      <c r="L10" s="114">
        <f>V93</f>
        <v>1000</v>
      </c>
      <c r="M10" s="122">
        <f>K10-L10</f>
        <v>4000</v>
      </c>
      <c r="N10" s="15" t="s">
        <v>9</v>
      </c>
      <c r="O10" s="19">
        <v>12000</v>
      </c>
    </row>
    <row r="11" spans="1:15" ht="13.5" thickBot="1">
      <c r="A11" s="94"/>
      <c r="C11" s="22" t="s">
        <v>2</v>
      </c>
      <c r="D11" s="110">
        <v>47000</v>
      </c>
      <c r="E11" s="111"/>
      <c r="F11" s="102">
        <f>D11-E11</f>
        <v>47000</v>
      </c>
      <c r="G11" s="110" t="s">
        <v>10</v>
      </c>
      <c r="H11" s="102">
        <v>-1000</v>
      </c>
      <c r="J11" s="22" t="s">
        <v>2</v>
      </c>
      <c r="K11" s="15">
        <f>D11+U135-V143-V112</f>
        <v>70680.8</v>
      </c>
      <c r="L11" s="9">
        <v>0</v>
      </c>
      <c r="M11" s="104">
        <f>K11-L11</f>
        <v>70680.8</v>
      </c>
      <c r="N11" s="15" t="s">
        <v>10</v>
      </c>
      <c r="O11" s="25">
        <f>I47-1000</f>
        <v>-2715</v>
      </c>
    </row>
    <row r="12" spans="3:15" ht="12.75">
      <c r="C12" s="22"/>
      <c r="D12" s="15"/>
      <c r="E12" s="9"/>
      <c r="F12" s="19"/>
      <c r="G12" s="15"/>
      <c r="H12" s="19">
        <f>SUM(H8:H11)</f>
        <v>57000</v>
      </c>
      <c r="J12" s="22"/>
      <c r="K12" s="15"/>
      <c r="L12" s="9"/>
      <c r="M12" s="104"/>
      <c r="N12" s="15"/>
      <c r="O12" s="19">
        <f>SUM(O8:O11)</f>
        <v>55285</v>
      </c>
    </row>
    <row r="13" spans="3:15" ht="13.5" thickBot="1">
      <c r="C13" s="22"/>
      <c r="D13" s="15"/>
      <c r="E13" s="9"/>
      <c r="F13" s="19"/>
      <c r="G13" s="15"/>
      <c r="H13" s="19"/>
      <c r="J13" s="22"/>
      <c r="K13" s="15"/>
      <c r="L13" s="9"/>
      <c r="M13" s="104"/>
      <c r="N13" s="15"/>
      <c r="O13" s="19"/>
    </row>
    <row r="14" spans="3:15" ht="13.5" thickBot="1">
      <c r="C14" s="22"/>
      <c r="D14" s="15"/>
      <c r="E14" s="9"/>
      <c r="F14" s="19"/>
      <c r="G14" s="15"/>
      <c r="H14" s="19"/>
      <c r="J14" s="98" t="s">
        <v>100</v>
      </c>
      <c r="K14" s="15">
        <f>+U35+U53</f>
        <v>2152.8</v>
      </c>
      <c r="L14" s="9">
        <v>0</v>
      </c>
      <c r="M14" s="104">
        <f>K14-L14</f>
        <v>2152.8</v>
      </c>
      <c r="N14" s="101" t="s">
        <v>94</v>
      </c>
      <c r="O14" s="103">
        <f>V130</f>
        <v>2311.1111111111113</v>
      </c>
    </row>
    <row r="15" spans="3:15" ht="13.5" thickBot="1">
      <c r="C15" s="22"/>
      <c r="D15" s="15"/>
      <c r="E15" s="9"/>
      <c r="F15" s="19"/>
      <c r="G15" s="15"/>
      <c r="H15" s="19"/>
      <c r="J15" s="22"/>
      <c r="K15" s="15"/>
      <c r="L15" s="9"/>
      <c r="M15" s="19"/>
      <c r="N15" s="15"/>
      <c r="O15" s="104"/>
    </row>
    <row r="16" spans="3:15" ht="12.75">
      <c r="C16" s="22" t="s">
        <v>3</v>
      </c>
      <c r="D16" s="15">
        <v>24000</v>
      </c>
      <c r="E16" s="9"/>
      <c r="F16" s="19">
        <f>D16-E16</f>
        <v>24000</v>
      </c>
      <c r="G16" s="15" t="s">
        <v>11</v>
      </c>
      <c r="H16" s="19">
        <v>35000</v>
      </c>
      <c r="J16" s="22" t="s">
        <v>3</v>
      </c>
      <c r="K16" s="15">
        <f>+D16</f>
        <v>24000</v>
      </c>
      <c r="L16" s="9">
        <v>0</v>
      </c>
      <c r="M16" s="19">
        <f>K16-L16</f>
        <v>24000</v>
      </c>
      <c r="N16" s="113" t="s">
        <v>11</v>
      </c>
      <c r="O16" s="122">
        <f>+H16+V68</f>
        <v>37025</v>
      </c>
    </row>
    <row r="17" spans="3:15" ht="12.75">
      <c r="C17" s="22" t="s">
        <v>4</v>
      </c>
      <c r="D17" s="15">
        <v>2000</v>
      </c>
      <c r="E17" s="9"/>
      <c r="F17" s="19">
        <f>D17-E17</f>
        <v>2000</v>
      </c>
      <c r="G17" s="15" t="s">
        <v>12</v>
      </c>
      <c r="H17" s="19">
        <v>30000</v>
      </c>
      <c r="J17" s="22" t="s">
        <v>4</v>
      </c>
      <c r="K17" s="15">
        <f>+D17</f>
        <v>2000</v>
      </c>
      <c r="L17" s="9">
        <v>0</v>
      </c>
      <c r="M17" s="19">
        <f>K17-L17</f>
        <v>2000</v>
      </c>
      <c r="N17" s="15" t="s">
        <v>12</v>
      </c>
      <c r="O17" s="104">
        <f>H17</f>
        <v>30000</v>
      </c>
    </row>
    <row r="18" spans="3:15" ht="12.75">
      <c r="C18" s="22"/>
      <c r="D18" s="15"/>
      <c r="E18" s="9"/>
      <c r="F18" s="19"/>
      <c r="G18" s="15"/>
      <c r="H18" s="19"/>
      <c r="J18" s="22"/>
      <c r="K18" s="15"/>
      <c r="L18" s="9"/>
      <c r="M18" s="19"/>
      <c r="N18" s="97" t="s">
        <v>101</v>
      </c>
      <c r="O18" s="104">
        <f>V63+V81+V87</f>
        <v>13347.36</v>
      </c>
    </row>
    <row r="19" spans="3:15" ht="12.75">
      <c r="C19" s="22"/>
      <c r="D19" s="15"/>
      <c r="E19" s="9"/>
      <c r="F19" s="19"/>
      <c r="G19" s="15"/>
      <c r="H19" s="19"/>
      <c r="J19" s="22"/>
      <c r="K19" s="15"/>
      <c r="L19" s="9"/>
      <c r="M19" s="19"/>
      <c r="N19" s="15"/>
      <c r="O19" s="104"/>
    </row>
    <row r="20" spans="3:15" ht="12.75">
      <c r="C20" s="22"/>
      <c r="D20" s="15"/>
      <c r="E20" s="9"/>
      <c r="F20" s="19"/>
      <c r="G20" s="15"/>
      <c r="H20" s="19"/>
      <c r="J20" s="22"/>
      <c r="K20" s="15"/>
      <c r="L20" s="9"/>
      <c r="M20" s="19"/>
      <c r="N20" s="15" t="s">
        <v>13</v>
      </c>
      <c r="O20" s="104">
        <f>H22+N56</f>
        <v>10046.24</v>
      </c>
    </row>
    <row r="21" spans="3:15" ht="13.5" thickBot="1">
      <c r="C21" s="22"/>
      <c r="D21" s="15"/>
      <c r="E21" s="9"/>
      <c r="F21" s="19"/>
      <c r="G21" s="15"/>
      <c r="H21" s="19"/>
      <c r="J21" s="23"/>
      <c r="K21" s="118"/>
      <c r="L21" s="119"/>
      <c r="M21" s="120"/>
      <c r="N21" s="118" t="s">
        <v>14</v>
      </c>
      <c r="O21" s="120">
        <f>+H23</f>
        <v>3000</v>
      </c>
    </row>
    <row r="22" spans="3:15" ht="13.5" thickBot="1">
      <c r="C22" s="22"/>
      <c r="D22" s="15"/>
      <c r="E22" s="9"/>
      <c r="F22" s="19"/>
      <c r="G22" s="15" t="s">
        <v>13</v>
      </c>
      <c r="H22" s="19">
        <v>8000</v>
      </c>
      <c r="J22" s="22"/>
      <c r="K22" s="15"/>
      <c r="L22" s="9"/>
      <c r="M22" s="19"/>
      <c r="N22" s="15"/>
      <c r="O22" s="19"/>
    </row>
    <row r="23" spans="3:15" ht="12.75">
      <c r="C23" s="22"/>
      <c r="D23" s="15"/>
      <c r="E23" s="9"/>
      <c r="F23" s="19"/>
      <c r="G23" s="15" t="s">
        <v>14</v>
      </c>
      <c r="H23" s="19">
        <v>3000</v>
      </c>
      <c r="J23" s="112" t="s">
        <v>96</v>
      </c>
      <c r="K23" s="113">
        <f>U41+U48</f>
        <v>2770</v>
      </c>
      <c r="L23" s="114"/>
      <c r="M23" s="115">
        <f>+K23-L23</f>
        <v>2770</v>
      </c>
      <c r="N23" s="116" t="s">
        <v>97</v>
      </c>
      <c r="O23" s="115">
        <f>V73</f>
        <v>3000</v>
      </c>
    </row>
    <row r="24" spans="3:15" ht="13.5" thickBot="1">
      <c r="C24" s="22"/>
      <c r="D24" s="15"/>
      <c r="E24" s="9"/>
      <c r="F24" s="19"/>
      <c r="G24" s="15"/>
      <c r="H24" s="19"/>
      <c r="J24" s="117" t="s">
        <v>98</v>
      </c>
      <c r="K24" s="118"/>
      <c r="L24" s="119"/>
      <c r="M24" s="120"/>
      <c r="N24" s="121" t="s">
        <v>99</v>
      </c>
      <c r="O24" s="120"/>
    </row>
    <row r="25" spans="3:15" ht="13.5" thickBot="1">
      <c r="C25" s="23" t="s">
        <v>15</v>
      </c>
      <c r="D25" s="16">
        <f>SUM(D8:D17)</f>
        <v>147000</v>
      </c>
      <c r="E25" s="17">
        <f>SUM(E8:E17)</f>
        <v>14000</v>
      </c>
      <c r="F25" s="20">
        <f>D25-E25</f>
        <v>133000</v>
      </c>
      <c r="G25" s="16"/>
      <c r="H25" s="20">
        <f>SUM(H12:H23)</f>
        <v>133000</v>
      </c>
      <c r="J25" s="2" t="s">
        <v>15</v>
      </c>
      <c r="K25" s="16">
        <f>SUM(K8:K23)</f>
        <v>170603.59999999998</v>
      </c>
      <c r="L25" s="17">
        <f>SUM(L8:L17)</f>
        <v>16588.88888888889</v>
      </c>
      <c r="M25" s="99">
        <f>K25-L25</f>
        <v>154014.7111111111</v>
      </c>
      <c r="N25" s="100"/>
      <c r="O25" s="99">
        <f>SUM(O12:O23)</f>
        <v>154014.7111111111</v>
      </c>
    </row>
    <row r="27" ht="13.5" thickBot="1">
      <c r="K27" s="1"/>
    </row>
    <row r="28" spans="12:13" ht="13.5" thickBot="1">
      <c r="L28" s="108" t="s">
        <v>95</v>
      </c>
      <c r="M28" s="109">
        <f>+M25-O25</f>
        <v>0</v>
      </c>
    </row>
    <row r="29" ht="12.75">
      <c r="M29" s="88" t="s">
        <v>103</v>
      </c>
    </row>
    <row r="30" ht="12.75">
      <c r="G30" t="s">
        <v>16</v>
      </c>
    </row>
    <row r="31" ht="13.5" thickBot="1"/>
    <row r="32" spans="6:18" ht="12.75">
      <c r="F32" s="4"/>
      <c r="G32" s="5" t="s">
        <v>17</v>
      </c>
      <c r="H32" s="6"/>
      <c r="I32" s="7" t="s">
        <v>18</v>
      </c>
      <c r="R32" s="29" t="s">
        <v>26</v>
      </c>
    </row>
    <row r="33" spans="6:9" ht="12.75">
      <c r="F33" s="8"/>
      <c r="G33" s="86">
        <f>-V45</f>
        <v>-270</v>
      </c>
      <c r="H33" s="9"/>
      <c r="I33" s="10">
        <f>V37</f>
        <v>1200</v>
      </c>
    </row>
    <row r="34" spans="6:22" ht="12.75">
      <c r="F34" s="8"/>
      <c r="G34" s="86">
        <f>-V50</f>
        <v>-2500</v>
      </c>
      <c r="H34" s="9"/>
      <c r="I34" s="10">
        <f>-U71</f>
        <v>-3000</v>
      </c>
      <c r="Q34" s="29" t="s">
        <v>29</v>
      </c>
      <c r="U34" s="42" t="s">
        <v>27</v>
      </c>
      <c r="V34" s="42" t="s">
        <v>28</v>
      </c>
    </row>
    <row r="35" spans="6:22" ht="12.75">
      <c r="F35" s="8"/>
      <c r="G35" s="86">
        <f>-V55</f>
        <v>-600</v>
      </c>
      <c r="H35" s="9"/>
      <c r="I35" s="10">
        <f>-U78</f>
        <v>-360</v>
      </c>
      <c r="Q35" s="29">
        <v>1</v>
      </c>
      <c r="R35" s="30">
        <v>4181</v>
      </c>
      <c r="S35" s="36" t="s">
        <v>30</v>
      </c>
      <c r="T35" s="31"/>
      <c r="U35" s="42">
        <f>1200*(1+M40)</f>
        <v>1435.2</v>
      </c>
      <c r="V35" s="43"/>
    </row>
    <row r="36" spans="6:22" ht="12.75">
      <c r="F36" s="8"/>
      <c r="G36" s="86">
        <f>U60</f>
        <v>9000</v>
      </c>
      <c r="H36" s="9"/>
      <c r="I36" s="10">
        <f>V137</f>
        <v>32000</v>
      </c>
      <c r="R36" s="32"/>
      <c r="S36" s="37"/>
      <c r="T36" s="33"/>
      <c r="V36" s="44"/>
    </row>
    <row r="37" spans="6:22" ht="12.75">
      <c r="F37" s="8"/>
      <c r="G37" s="86">
        <f>U66</f>
        <v>2025</v>
      </c>
      <c r="H37" s="9"/>
      <c r="I37" s="10">
        <f>-U141</f>
        <v>-3200</v>
      </c>
      <c r="R37" s="64">
        <v>707</v>
      </c>
      <c r="S37" s="65"/>
      <c r="T37" s="66" t="s">
        <v>32</v>
      </c>
      <c r="U37" s="67"/>
      <c r="V37" s="68">
        <v>1200</v>
      </c>
    </row>
    <row r="38" spans="6:22" ht="12.75">
      <c r="F38" s="8"/>
      <c r="G38" s="86">
        <f>U84</f>
        <v>1800</v>
      </c>
      <c r="H38" s="9"/>
      <c r="I38" s="10"/>
      <c r="R38" s="32">
        <v>44587</v>
      </c>
      <c r="S38" s="37"/>
      <c r="T38" s="33" t="s">
        <v>33</v>
      </c>
      <c r="V38" s="44">
        <f>V37*M40</f>
        <v>235.20000000000002</v>
      </c>
    </row>
    <row r="39" spans="6:22" ht="13.5" thickBot="1">
      <c r="F39" s="8"/>
      <c r="G39" s="86">
        <f>U91</f>
        <v>1000</v>
      </c>
      <c r="H39" s="9"/>
      <c r="I39" s="10"/>
      <c r="R39" s="39"/>
      <c r="S39" s="40"/>
      <c r="T39" s="41"/>
      <c r="V39" s="44"/>
    </row>
    <row r="40" spans="6:22" ht="13.5" thickTop="1">
      <c r="F40" s="4"/>
      <c r="G40" s="87">
        <f>U97</f>
        <v>10000</v>
      </c>
      <c r="H40" s="9"/>
      <c r="I40" s="10"/>
      <c r="L40" t="s">
        <v>31</v>
      </c>
      <c r="M40">
        <v>0.196</v>
      </c>
      <c r="R40" s="32"/>
      <c r="S40" s="37"/>
      <c r="T40" s="33"/>
      <c r="V40" s="44"/>
    </row>
    <row r="41" spans="6:22" ht="13.5" thickBot="1">
      <c r="F41" s="13" t="s">
        <v>19</v>
      </c>
      <c r="G41" s="84">
        <f>-V105</f>
        <v>-5000</v>
      </c>
      <c r="H41" s="9"/>
      <c r="I41" s="10"/>
      <c r="Q41" s="29">
        <v>2</v>
      </c>
      <c r="R41" s="32">
        <v>486</v>
      </c>
      <c r="S41" s="37" t="s">
        <v>34</v>
      </c>
      <c r="T41" s="33"/>
      <c r="U41" s="42">
        <v>270</v>
      </c>
      <c r="V41" s="44"/>
    </row>
    <row r="42" spans="6:22" ht="12.75">
      <c r="F42" s="8"/>
      <c r="G42" s="86">
        <f>U109</f>
        <v>9000</v>
      </c>
      <c r="H42" s="9"/>
      <c r="I42" s="10"/>
      <c r="R42" s="32"/>
      <c r="S42" s="37"/>
      <c r="T42" s="33"/>
      <c r="V42" s="44"/>
    </row>
    <row r="43" spans="6:22" ht="12.75">
      <c r="F43" s="8"/>
      <c r="G43" s="86">
        <f>U116</f>
        <v>1588.888888888889</v>
      </c>
      <c r="H43" s="9"/>
      <c r="I43" s="10"/>
      <c r="R43" s="32"/>
      <c r="S43" s="37"/>
      <c r="T43" s="33"/>
      <c r="V43" s="44"/>
    </row>
    <row r="44" spans="6:22" ht="13.5" thickBot="1">
      <c r="F44" s="8"/>
      <c r="G44" s="86">
        <f>U128</f>
        <v>2311.1111111111113</v>
      </c>
      <c r="H44" s="9"/>
      <c r="I44" s="10"/>
      <c r="R44" s="32"/>
      <c r="S44" s="37"/>
      <c r="T44" s="33"/>
      <c r="V44" s="44"/>
    </row>
    <row r="45" spans="6:22" ht="13.5" thickBot="1">
      <c r="F45" s="8"/>
      <c r="G45" s="85">
        <f>SUM(G33:G44)</f>
        <v>28355</v>
      </c>
      <c r="H45" s="9"/>
      <c r="I45" s="3">
        <f>SUM(I33:I41)</f>
        <v>26640</v>
      </c>
      <c r="R45" s="69">
        <v>60225</v>
      </c>
      <c r="S45" s="70"/>
      <c r="T45" s="71" t="s">
        <v>35</v>
      </c>
      <c r="U45" s="72"/>
      <c r="V45" s="73">
        <v>270</v>
      </c>
    </row>
    <row r="46" spans="6:22" ht="13.5" thickBot="1">
      <c r="F46" s="8"/>
      <c r="G46" s="11"/>
      <c r="H46" s="11"/>
      <c r="I46" s="12"/>
      <c r="R46" s="39"/>
      <c r="S46" s="40"/>
      <c r="T46" s="41"/>
      <c r="V46" s="44"/>
    </row>
    <row r="47" spans="6:22" ht="14.25" thickBot="1" thickTop="1">
      <c r="F47" s="13" t="s">
        <v>20</v>
      </c>
      <c r="G47" s="14"/>
      <c r="H47" s="14"/>
      <c r="I47" s="84">
        <f>I45-G45</f>
        <v>-1715</v>
      </c>
      <c r="L47" s="90" t="s">
        <v>23</v>
      </c>
      <c r="M47" s="91" t="s">
        <v>24</v>
      </c>
      <c r="N47" s="92" t="s">
        <v>91</v>
      </c>
      <c r="R47" s="32"/>
      <c r="S47" s="37"/>
      <c r="T47" s="33"/>
      <c r="V47" s="44"/>
    </row>
    <row r="48" spans="17:22" ht="12.75">
      <c r="Q48" s="29">
        <v>3</v>
      </c>
      <c r="R48" s="32">
        <v>486</v>
      </c>
      <c r="S48" s="37" t="s">
        <v>34</v>
      </c>
      <c r="T48" s="33"/>
      <c r="U48" s="42">
        <v>2500</v>
      </c>
      <c r="V48" s="44"/>
    </row>
    <row r="49" spans="12:22" ht="12.75">
      <c r="L49" s="89">
        <f>-V56</f>
        <v>-117.60000000000001</v>
      </c>
      <c r="M49" s="89">
        <f>+V38</f>
        <v>235.20000000000002</v>
      </c>
      <c r="R49" s="32"/>
      <c r="S49" s="37"/>
      <c r="T49" s="33"/>
      <c r="V49" s="44"/>
    </row>
    <row r="50" spans="12:22" ht="12.75">
      <c r="L50" s="89">
        <f>+U62</f>
        <v>1764</v>
      </c>
      <c r="M50" s="89">
        <f>-U79</f>
        <v>-70.56</v>
      </c>
      <c r="R50" s="69">
        <v>607</v>
      </c>
      <c r="S50" s="70"/>
      <c r="T50" s="71" t="s">
        <v>36</v>
      </c>
      <c r="U50" s="72"/>
      <c r="V50" s="73">
        <v>2500</v>
      </c>
    </row>
    <row r="51" spans="12:22" ht="13.5" thickBot="1">
      <c r="L51" s="89">
        <f>+U85</f>
        <v>352.8</v>
      </c>
      <c r="M51" s="89">
        <f>-U110</f>
        <v>-1764</v>
      </c>
      <c r="R51" s="39"/>
      <c r="S51" s="40"/>
      <c r="T51" s="41"/>
      <c r="V51" s="44"/>
    </row>
    <row r="52" spans="12:22" ht="13.5" thickTop="1">
      <c r="L52" s="88"/>
      <c r="M52" s="89">
        <f>V138</f>
        <v>6272</v>
      </c>
      <c r="R52" s="32"/>
      <c r="S52" s="37"/>
      <c r="T52" s="33"/>
      <c r="V52" s="44"/>
    </row>
    <row r="53" spans="13:22" ht="12.75">
      <c r="M53" s="89">
        <f>-U142</f>
        <v>-627.2</v>
      </c>
      <c r="Q53" s="29">
        <v>4</v>
      </c>
      <c r="R53" s="32">
        <v>4098</v>
      </c>
      <c r="S53" s="46" t="s">
        <v>37</v>
      </c>
      <c r="T53" s="33"/>
      <c r="U53" s="42">
        <f>V55+V56</f>
        <v>717.6</v>
      </c>
      <c r="V53" s="44"/>
    </row>
    <row r="54" spans="18:22" ht="12.75">
      <c r="R54" s="32"/>
      <c r="S54" s="37"/>
      <c r="T54" s="33"/>
      <c r="V54" s="44"/>
    </row>
    <row r="55" spans="18:22" ht="13.5" thickBot="1">
      <c r="R55" s="69">
        <v>609</v>
      </c>
      <c r="S55" s="70"/>
      <c r="T55" s="74" t="s">
        <v>38</v>
      </c>
      <c r="U55" s="72"/>
      <c r="V55" s="73">
        <v>600</v>
      </c>
    </row>
    <row r="56" spans="12:22" ht="13.5" thickBot="1">
      <c r="L56" s="93">
        <f>SUM(L49:L55)</f>
        <v>1999.2</v>
      </c>
      <c r="M56" s="93">
        <f>SUM(M49:M55)</f>
        <v>4045.4400000000005</v>
      </c>
      <c r="N56" s="95">
        <f>M56-L56</f>
        <v>2046.2400000000005</v>
      </c>
      <c r="R56" s="32">
        <v>44586</v>
      </c>
      <c r="S56" s="37"/>
      <c r="T56" s="47" t="s">
        <v>39</v>
      </c>
      <c r="V56" s="44">
        <f>+V55*M40</f>
        <v>117.60000000000001</v>
      </c>
    </row>
    <row r="57" spans="18:22" ht="12.75">
      <c r="R57" s="32"/>
      <c r="S57" s="37"/>
      <c r="T57" s="33"/>
      <c r="V57" s="44"/>
    </row>
    <row r="58" spans="18:22" ht="13.5" thickBot="1">
      <c r="R58" s="39"/>
      <c r="S58" s="40"/>
      <c r="T58" s="41"/>
      <c r="V58" s="44"/>
    </row>
    <row r="59" spans="17:22" ht="13.5" thickTop="1">
      <c r="Q59" s="29">
        <v>5</v>
      </c>
      <c r="R59" s="32"/>
      <c r="S59" s="37"/>
      <c r="T59" s="33"/>
      <c r="V59" s="44"/>
    </row>
    <row r="60" spans="18:22" ht="12.75">
      <c r="R60" s="69">
        <v>607</v>
      </c>
      <c r="S60" s="75" t="s">
        <v>36</v>
      </c>
      <c r="T60" s="71"/>
      <c r="U60" s="72">
        <v>9000</v>
      </c>
      <c r="V60" s="73"/>
    </row>
    <row r="61" spans="18:22" ht="12.75">
      <c r="R61" s="32"/>
      <c r="S61" s="37"/>
      <c r="T61" s="33"/>
      <c r="V61" s="44"/>
    </row>
    <row r="62" spans="18:22" ht="12.75">
      <c r="R62" s="32">
        <v>44586</v>
      </c>
      <c r="S62" s="37"/>
      <c r="T62" s="47" t="s">
        <v>39</v>
      </c>
      <c r="U62" s="42">
        <f>U60*M40</f>
        <v>1764</v>
      </c>
      <c r="V62" s="44"/>
    </row>
    <row r="63" spans="18:22" ht="12.75">
      <c r="R63" s="32">
        <v>408</v>
      </c>
      <c r="S63" s="37"/>
      <c r="T63" s="47" t="s">
        <v>41</v>
      </c>
      <c r="V63" s="44">
        <f>U62+U60</f>
        <v>10764</v>
      </c>
    </row>
    <row r="64" spans="18:22" ht="13.5" thickBot="1">
      <c r="R64" s="39"/>
      <c r="S64" s="40"/>
      <c r="T64" s="41"/>
      <c r="V64" s="44"/>
    </row>
    <row r="65" spans="17:22" ht="13.5" thickTop="1">
      <c r="Q65" s="29">
        <v>6</v>
      </c>
      <c r="R65" s="32"/>
      <c r="S65" s="37"/>
      <c r="T65" s="33"/>
      <c r="V65" s="44"/>
    </row>
    <row r="66" spans="18:22" ht="12.75">
      <c r="R66" s="69">
        <v>661</v>
      </c>
      <c r="S66" s="75" t="s">
        <v>42</v>
      </c>
      <c r="T66" s="71"/>
      <c r="U66" s="72">
        <f>60000*(0.75)*0.045</f>
        <v>2025</v>
      </c>
      <c r="V66" s="73"/>
    </row>
    <row r="67" spans="18:22" ht="12.75">
      <c r="R67" s="32"/>
      <c r="S67" s="37"/>
      <c r="T67" s="33"/>
      <c r="V67" s="44"/>
    </row>
    <row r="68" spans="18:22" ht="12.75">
      <c r="R68" s="32">
        <v>1688</v>
      </c>
      <c r="S68" s="37"/>
      <c r="T68" s="47" t="s">
        <v>43</v>
      </c>
      <c r="V68" s="44">
        <f>+U66</f>
        <v>2025</v>
      </c>
    </row>
    <row r="69" spans="18:22" ht="13.5" thickBot="1">
      <c r="R69" s="39"/>
      <c r="S69" s="40"/>
      <c r="T69" s="41"/>
      <c r="V69" s="44"/>
    </row>
    <row r="70" spans="18:22" ht="13.5" thickTop="1">
      <c r="R70" s="32"/>
      <c r="S70" s="37"/>
      <c r="T70" s="33"/>
      <c r="V70" s="44"/>
    </row>
    <row r="71" spans="17:22" ht="12.75">
      <c r="Q71" s="29">
        <v>7</v>
      </c>
      <c r="R71" s="64">
        <v>707</v>
      </c>
      <c r="S71" s="76" t="s">
        <v>44</v>
      </c>
      <c r="T71" s="66"/>
      <c r="U71" s="67">
        <v>3000</v>
      </c>
      <c r="V71" s="68"/>
    </row>
    <row r="72" spans="18:22" ht="12.75">
      <c r="R72" s="32"/>
      <c r="S72" s="37"/>
      <c r="T72" s="33"/>
      <c r="V72" s="44"/>
    </row>
    <row r="73" spans="18:22" ht="12.75">
      <c r="R73" s="32">
        <v>487</v>
      </c>
      <c r="S73" s="37"/>
      <c r="T73" s="47" t="s">
        <v>45</v>
      </c>
      <c r="V73" s="44">
        <v>3000</v>
      </c>
    </row>
    <row r="74" spans="18:22" ht="12.75">
      <c r="R74" s="32"/>
      <c r="S74" s="37"/>
      <c r="T74" s="33"/>
      <c r="V74" s="44"/>
    </row>
    <row r="75" spans="18:22" ht="12.75">
      <c r="R75" s="32"/>
      <c r="S75" s="37"/>
      <c r="T75" s="33"/>
      <c r="V75" s="44"/>
    </row>
    <row r="76" spans="18:22" ht="13.5" thickBot="1">
      <c r="R76" s="39"/>
      <c r="S76" s="40"/>
      <c r="T76" s="41"/>
      <c r="V76" s="44"/>
    </row>
    <row r="77" spans="17:22" ht="13.5" thickTop="1">
      <c r="Q77" s="29">
        <v>8</v>
      </c>
      <c r="R77" s="32"/>
      <c r="S77" s="37"/>
      <c r="T77" s="33"/>
      <c r="V77" s="44"/>
    </row>
    <row r="78" spans="18:22" ht="12.75">
      <c r="R78" s="64">
        <v>709</v>
      </c>
      <c r="S78" s="76" t="s">
        <v>46</v>
      </c>
      <c r="T78" s="66"/>
      <c r="U78" s="67">
        <v>360</v>
      </c>
      <c r="V78" s="68"/>
    </row>
    <row r="79" spans="18:22" ht="12.75">
      <c r="R79" s="32">
        <v>44587</v>
      </c>
      <c r="S79" s="46" t="s">
        <v>33</v>
      </c>
      <c r="T79" s="33"/>
      <c r="U79" s="42">
        <f>+U78*M40</f>
        <v>70.56</v>
      </c>
      <c r="V79" s="44"/>
    </row>
    <row r="80" spans="18:22" ht="12.75">
      <c r="R80" s="32"/>
      <c r="S80" s="37"/>
      <c r="T80" s="33"/>
      <c r="V80" s="44"/>
    </row>
    <row r="81" spans="18:22" ht="12.75">
      <c r="R81" s="32">
        <v>4198</v>
      </c>
      <c r="S81" s="37"/>
      <c r="T81" s="47" t="s">
        <v>47</v>
      </c>
      <c r="V81" s="44">
        <f>U78+U79</f>
        <v>430.56</v>
      </c>
    </row>
    <row r="82" spans="18:22" ht="13.5" thickBot="1">
      <c r="R82" s="39"/>
      <c r="S82" s="40"/>
      <c r="T82" s="41"/>
      <c r="V82" s="44"/>
    </row>
    <row r="83" spans="17:22" ht="13.5" thickTop="1">
      <c r="Q83" s="29">
        <v>9</v>
      </c>
      <c r="R83" s="32"/>
      <c r="S83" s="37"/>
      <c r="T83" s="33"/>
      <c r="V83" s="44"/>
    </row>
    <row r="84" spans="18:22" ht="12.75">
      <c r="R84" s="69">
        <v>624</v>
      </c>
      <c r="S84" s="75" t="s">
        <v>48</v>
      </c>
      <c r="T84" s="71"/>
      <c r="U84" s="72">
        <v>1800</v>
      </c>
      <c r="V84" s="73"/>
    </row>
    <row r="85" spans="18:22" ht="12.75">
      <c r="R85" s="32">
        <v>44586</v>
      </c>
      <c r="S85" s="46" t="s">
        <v>49</v>
      </c>
      <c r="T85" s="33"/>
      <c r="U85" s="42">
        <f>+U84*M40</f>
        <v>352.8</v>
      </c>
      <c r="V85" s="44"/>
    </row>
    <row r="86" spans="18:22" ht="12.75">
      <c r="R86" s="32"/>
      <c r="S86" s="46"/>
      <c r="T86" s="33"/>
      <c r="V86" s="44"/>
    </row>
    <row r="87" spans="16:22" ht="12.75">
      <c r="P87" s="53" t="s">
        <v>50</v>
      </c>
      <c r="R87" s="32">
        <v>408</v>
      </c>
      <c r="S87" s="46"/>
      <c r="T87" s="47" t="s">
        <v>41</v>
      </c>
      <c r="V87" s="44">
        <f>U84+U85</f>
        <v>2152.8</v>
      </c>
    </row>
    <row r="88" spans="18:22" ht="12.75">
      <c r="R88" s="32"/>
      <c r="S88" s="37"/>
      <c r="T88" s="33"/>
      <c r="V88" s="44"/>
    </row>
    <row r="89" spans="18:22" ht="13.5" thickBot="1">
      <c r="R89" s="39"/>
      <c r="S89" s="40"/>
      <c r="T89" s="41"/>
      <c r="V89" s="44"/>
    </row>
    <row r="90" spans="16:22" ht="13.5" thickTop="1">
      <c r="P90" s="30"/>
      <c r="Q90" s="31">
        <v>10</v>
      </c>
      <c r="R90" s="32"/>
      <c r="S90" s="37"/>
      <c r="T90" s="33"/>
      <c r="V90" s="44"/>
    </row>
    <row r="91" spans="16:22" ht="12.75">
      <c r="P91" s="32"/>
      <c r="Q91" s="33"/>
      <c r="R91" s="69">
        <v>681</v>
      </c>
      <c r="S91" s="75" t="s">
        <v>51</v>
      </c>
      <c r="T91" s="71"/>
      <c r="U91" s="72">
        <f>+O94*0.2</f>
        <v>1000</v>
      </c>
      <c r="V91" s="73"/>
    </row>
    <row r="92" spans="16:22" ht="12.75">
      <c r="P92" s="32"/>
      <c r="Q92" s="33"/>
      <c r="R92" s="32"/>
      <c r="S92" s="37"/>
      <c r="T92" s="33"/>
      <c r="V92" s="44"/>
    </row>
    <row r="93" spans="15:22" ht="12.75">
      <c r="O93">
        <v>10000</v>
      </c>
      <c r="P93" s="32"/>
      <c r="Q93" s="33"/>
      <c r="R93" s="32">
        <v>397</v>
      </c>
      <c r="S93" s="37"/>
      <c r="T93" s="47" t="s">
        <v>52</v>
      </c>
      <c r="V93" s="44">
        <f>U91</f>
        <v>1000</v>
      </c>
    </row>
    <row r="94" spans="15:22" ht="12.75">
      <c r="O94">
        <v>5000</v>
      </c>
      <c r="P94" s="32"/>
      <c r="Q94" s="33"/>
      <c r="R94" s="32"/>
      <c r="S94" s="37"/>
      <c r="T94" s="33"/>
      <c r="V94" s="44"/>
    </row>
    <row r="95" spans="16:22" ht="13.5" thickBot="1">
      <c r="P95" s="32"/>
      <c r="Q95" s="33"/>
      <c r="R95" s="39"/>
      <c r="S95" s="40"/>
      <c r="T95" s="41"/>
      <c r="V95" s="44"/>
    </row>
    <row r="96" spans="16:22" ht="13.5" thickTop="1">
      <c r="P96" s="32"/>
      <c r="Q96" s="33">
        <v>11</v>
      </c>
      <c r="R96" s="32"/>
      <c r="S96" s="37"/>
      <c r="T96" s="33"/>
      <c r="V96" s="44"/>
    </row>
    <row r="97" spans="16:22" ht="12.75">
      <c r="P97" s="32"/>
      <c r="Q97" s="33"/>
      <c r="R97" s="69">
        <v>6037</v>
      </c>
      <c r="S97" s="75" t="s">
        <v>53</v>
      </c>
      <c r="T97" s="71"/>
      <c r="U97" s="72">
        <v>10000</v>
      </c>
      <c r="V97" s="73"/>
    </row>
    <row r="98" spans="16:22" ht="12.75">
      <c r="P98" s="32"/>
      <c r="Q98" s="33"/>
      <c r="R98" s="32"/>
      <c r="S98" s="37"/>
      <c r="T98" s="33"/>
      <c r="V98" s="44"/>
    </row>
    <row r="99" spans="16:22" ht="12.75">
      <c r="P99" s="32"/>
      <c r="Q99" s="33"/>
      <c r="R99" s="32">
        <v>37</v>
      </c>
      <c r="S99" s="37"/>
      <c r="T99" s="47" t="s">
        <v>54</v>
      </c>
      <c r="V99" s="44">
        <v>10000</v>
      </c>
    </row>
    <row r="100" spans="16:22" ht="13.5" thickBot="1">
      <c r="P100" s="32"/>
      <c r="Q100" s="33"/>
      <c r="R100" s="39"/>
      <c r="S100" s="40"/>
      <c r="T100" s="41"/>
      <c r="V100" s="44"/>
    </row>
    <row r="101" spans="16:22" ht="13.5" thickTop="1">
      <c r="P101" s="32"/>
      <c r="Q101" s="33"/>
      <c r="R101" s="32"/>
      <c r="S101" s="37"/>
      <c r="T101" s="33"/>
      <c r="V101" s="44"/>
    </row>
    <row r="102" spans="16:22" ht="12.75">
      <c r="P102" s="32"/>
      <c r="Q102" s="33">
        <v>12</v>
      </c>
      <c r="R102" s="32"/>
      <c r="S102" s="37"/>
      <c r="T102" s="33"/>
      <c r="V102" s="44"/>
    </row>
    <row r="103" spans="16:22" ht="12.75">
      <c r="P103" s="32"/>
      <c r="Q103" s="33"/>
      <c r="R103" s="32">
        <v>37</v>
      </c>
      <c r="S103" s="46" t="s">
        <v>54</v>
      </c>
      <c r="T103" s="33"/>
      <c r="U103" s="42">
        <v>5000</v>
      </c>
      <c r="V103" s="44"/>
    </row>
    <row r="104" spans="16:22" ht="12.75">
      <c r="P104" s="32"/>
      <c r="Q104" s="33"/>
      <c r="R104" s="32"/>
      <c r="S104" s="37"/>
      <c r="T104" s="33"/>
      <c r="V104" s="44"/>
    </row>
    <row r="105" spans="16:22" ht="12.75">
      <c r="P105" s="32"/>
      <c r="Q105" s="33"/>
      <c r="R105" s="69">
        <v>6037</v>
      </c>
      <c r="S105" s="70"/>
      <c r="T105" s="74" t="s">
        <v>55</v>
      </c>
      <c r="U105" s="72"/>
      <c r="V105" s="73">
        <v>5000</v>
      </c>
    </row>
    <row r="106" spans="16:22" ht="12.75">
      <c r="P106" s="32"/>
      <c r="Q106" s="33"/>
      <c r="R106" s="32"/>
      <c r="S106" s="37"/>
      <c r="T106" s="33"/>
      <c r="V106" s="44"/>
    </row>
    <row r="107" spans="16:22" ht="13.5" thickBot="1">
      <c r="P107" s="34"/>
      <c r="Q107" s="35"/>
      <c r="R107" s="39"/>
      <c r="S107" s="40"/>
      <c r="T107" s="41"/>
      <c r="V107" s="44"/>
    </row>
    <row r="108" spans="17:22" ht="13.5" thickTop="1">
      <c r="Q108" s="29">
        <v>13</v>
      </c>
      <c r="R108" s="32"/>
      <c r="S108" s="37"/>
      <c r="T108" s="33"/>
      <c r="V108" s="44"/>
    </row>
    <row r="109" spans="16:22" ht="12.75">
      <c r="P109" s="29">
        <v>14352</v>
      </c>
      <c r="R109" s="69">
        <v>654</v>
      </c>
      <c r="S109" s="75" t="s">
        <v>56</v>
      </c>
      <c r="T109" s="71"/>
      <c r="U109" s="72">
        <f>P113</f>
        <v>9000</v>
      </c>
      <c r="V109" s="73"/>
    </row>
    <row r="110" spans="16:22" ht="12.75">
      <c r="P110" s="29">
        <f>+P109*0.25</f>
        <v>3588</v>
      </c>
      <c r="R110" s="32">
        <v>4455</v>
      </c>
      <c r="S110" s="46" t="s">
        <v>57</v>
      </c>
      <c r="T110" s="33"/>
      <c r="U110" s="42">
        <f>+U109*M40</f>
        <v>1764</v>
      </c>
      <c r="V110" s="44"/>
    </row>
    <row r="111" spans="18:22" ht="12.75">
      <c r="R111" s="32"/>
      <c r="S111" s="46"/>
      <c r="T111" s="33"/>
      <c r="V111" s="44"/>
    </row>
    <row r="112" spans="16:22" ht="12.75">
      <c r="P112" s="29">
        <f>P109-P110</f>
        <v>10764</v>
      </c>
      <c r="R112" s="32">
        <v>411</v>
      </c>
      <c r="S112" s="37"/>
      <c r="T112" s="47" t="s">
        <v>58</v>
      </c>
      <c r="V112" s="44">
        <f>+P112</f>
        <v>10764</v>
      </c>
    </row>
    <row r="113" spans="16:22" ht="13.5" thickBot="1">
      <c r="P113" s="29">
        <f>P112/(1+M40)</f>
        <v>9000</v>
      </c>
      <c r="R113" s="39"/>
      <c r="S113" s="40"/>
      <c r="T113" s="41"/>
      <c r="V113" s="44"/>
    </row>
    <row r="114" spans="16:22" ht="13.5" thickTop="1">
      <c r="P114" s="30"/>
      <c r="Q114" s="31">
        <v>14</v>
      </c>
      <c r="R114" s="32"/>
      <c r="S114" s="37"/>
      <c r="T114" s="33"/>
      <c r="V114" s="44"/>
    </row>
    <row r="115" spans="16:22" ht="12.75">
      <c r="P115" s="32"/>
      <c r="Q115" s="33"/>
      <c r="R115" s="32"/>
      <c r="S115" s="37"/>
      <c r="T115" s="33"/>
      <c r="V115" s="44"/>
    </row>
    <row r="116" spans="16:22" ht="12.75">
      <c r="P116" s="32">
        <v>62192</v>
      </c>
      <c r="Q116" s="33"/>
      <c r="R116" s="69">
        <v>681</v>
      </c>
      <c r="S116" s="75" t="s">
        <v>66</v>
      </c>
      <c r="T116" s="71"/>
      <c r="U116" s="72">
        <f>+P121</f>
        <v>1588.888888888889</v>
      </c>
      <c r="V116" s="73"/>
    </row>
    <row r="117" spans="16:22" ht="12.75">
      <c r="P117" s="32">
        <f>+P116/(1+M40)</f>
        <v>52000</v>
      </c>
      <c r="Q117" s="33"/>
      <c r="R117" s="32"/>
      <c r="S117" s="37"/>
      <c r="T117" s="33"/>
      <c r="V117" s="44"/>
    </row>
    <row r="118" spans="16:22" ht="13.5" thickBot="1">
      <c r="P118" s="32"/>
      <c r="Q118" s="33"/>
      <c r="R118" s="32">
        <v>2815</v>
      </c>
      <c r="S118" s="37"/>
      <c r="T118" s="47" t="s">
        <v>67</v>
      </c>
      <c r="V118" s="44">
        <f>+P121</f>
        <v>1588.888888888889</v>
      </c>
    </row>
    <row r="119" spans="15:22" ht="12.75">
      <c r="O119" s="48" t="s">
        <v>59</v>
      </c>
      <c r="P119" s="55" t="s">
        <v>64</v>
      </c>
      <c r="Q119" s="56" t="s">
        <v>65</v>
      </c>
      <c r="R119" s="37"/>
      <c r="S119" s="37"/>
      <c r="T119" s="33"/>
      <c r="V119" s="44"/>
    </row>
    <row r="120" spans="15:22" ht="12.75">
      <c r="O120" s="50" t="s">
        <v>60</v>
      </c>
      <c r="P120" s="57">
        <v>0.2</v>
      </c>
      <c r="Q120" s="58">
        <f>25+30</f>
        <v>55</v>
      </c>
      <c r="R120" s="37"/>
      <c r="S120" s="37"/>
      <c r="T120" s="33"/>
      <c r="V120" s="44"/>
    </row>
    <row r="121" spans="15:22" ht="13.5" thickBot="1">
      <c r="O121" s="51" t="s">
        <v>63</v>
      </c>
      <c r="P121" s="59">
        <f>+P117*P120*(Q120/360)</f>
        <v>1588.888888888889</v>
      </c>
      <c r="Q121" s="60"/>
      <c r="R121" s="37"/>
      <c r="S121" s="46" t="s">
        <v>68</v>
      </c>
      <c r="T121" s="33"/>
      <c r="V121" s="44"/>
    </row>
    <row r="122" spans="16:22" ht="13.5" thickBot="1">
      <c r="P122" s="32"/>
      <c r="Q122" s="33"/>
      <c r="R122" s="32"/>
      <c r="S122" s="46" t="s">
        <v>69</v>
      </c>
      <c r="T122" s="33"/>
      <c r="V122" s="44"/>
    </row>
    <row r="123" spans="15:22" ht="12.75">
      <c r="O123" s="48" t="s">
        <v>61</v>
      </c>
      <c r="P123" s="55" t="s">
        <v>64</v>
      </c>
      <c r="Q123" s="56" t="s">
        <v>65</v>
      </c>
      <c r="R123" s="37"/>
      <c r="S123" s="37"/>
      <c r="T123" s="33"/>
      <c r="V123" s="44"/>
    </row>
    <row r="124" spans="15:22" ht="12.75">
      <c r="O124" s="50" t="s">
        <v>62</v>
      </c>
      <c r="P124" s="57">
        <v>0.3</v>
      </c>
      <c r="Q124" s="61">
        <f>3/12</f>
        <v>0.25</v>
      </c>
      <c r="R124" s="37"/>
      <c r="S124" s="83" t="s">
        <v>89</v>
      </c>
      <c r="T124" s="33"/>
      <c r="V124" s="44"/>
    </row>
    <row r="125" spans="15:22" ht="13.5" thickBot="1">
      <c r="O125" s="28"/>
      <c r="P125" s="62">
        <f>P117*P124*(Q124)</f>
        <v>3900</v>
      </c>
      <c r="Q125" s="60"/>
      <c r="R125" s="37"/>
      <c r="S125" s="37"/>
      <c r="T125" s="33"/>
      <c r="V125" s="44"/>
    </row>
    <row r="126" spans="16:22" ht="13.5" thickBot="1">
      <c r="P126" s="32"/>
      <c r="Q126" s="33"/>
      <c r="R126" s="39"/>
      <c r="S126" s="40"/>
      <c r="T126" s="41"/>
      <c r="V126" s="44"/>
    </row>
    <row r="127" spans="16:22" ht="13.5" thickTop="1">
      <c r="P127" s="32"/>
      <c r="Q127" s="33">
        <v>15</v>
      </c>
      <c r="R127" s="32"/>
      <c r="S127" s="37"/>
      <c r="T127" s="33"/>
      <c r="V127" s="44"/>
    </row>
    <row r="128" spans="16:22" ht="12.75">
      <c r="P128" s="32"/>
      <c r="Q128" s="33"/>
      <c r="R128" s="69">
        <v>687</v>
      </c>
      <c r="S128" s="75" t="s">
        <v>70</v>
      </c>
      <c r="T128" s="71"/>
      <c r="U128" s="72">
        <f>+P125-U116</f>
        <v>2311.1111111111113</v>
      </c>
      <c r="V128" s="73"/>
    </row>
    <row r="129" spans="16:22" ht="12.75">
      <c r="P129" s="32"/>
      <c r="Q129" s="33"/>
      <c r="R129" s="32"/>
      <c r="S129" s="37"/>
      <c r="T129" s="33"/>
      <c r="V129" s="44"/>
    </row>
    <row r="130" spans="16:22" ht="12.75">
      <c r="P130" s="32"/>
      <c r="Q130" s="33"/>
      <c r="R130" s="32">
        <v>145</v>
      </c>
      <c r="S130" s="37"/>
      <c r="T130" s="47" t="s">
        <v>71</v>
      </c>
      <c r="V130" s="44">
        <f>U128</f>
        <v>2311.1111111111113</v>
      </c>
    </row>
    <row r="131" spans="16:22" ht="12.75">
      <c r="P131" s="32"/>
      <c r="Q131" s="33"/>
      <c r="R131" s="32"/>
      <c r="S131" s="37"/>
      <c r="T131" s="33"/>
      <c r="V131" s="44"/>
    </row>
    <row r="132" spans="16:22" ht="12.75">
      <c r="P132" s="32"/>
      <c r="Q132" s="33"/>
      <c r="R132" s="32"/>
      <c r="S132" s="83" t="s">
        <v>90</v>
      </c>
      <c r="T132" s="33"/>
      <c r="V132" s="44"/>
    </row>
    <row r="133" spans="16:22" ht="13.5" thickBot="1">
      <c r="P133" s="34"/>
      <c r="Q133" s="35"/>
      <c r="R133" s="39"/>
      <c r="S133" s="40"/>
      <c r="T133" s="41"/>
      <c r="V133" s="44"/>
    </row>
    <row r="134" spans="17:22" ht="13.5" thickTop="1">
      <c r="Q134" s="29">
        <v>16</v>
      </c>
      <c r="R134" s="32"/>
      <c r="S134" s="37"/>
      <c r="T134" s="33"/>
      <c r="V134" s="44"/>
    </row>
    <row r="135" spans="18:22" ht="12.75">
      <c r="R135" s="32">
        <v>411</v>
      </c>
      <c r="S135" s="46" t="s">
        <v>72</v>
      </c>
      <c r="T135" s="33"/>
      <c r="U135" s="42">
        <v>38272</v>
      </c>
      <c r="V135" s="44"/>
    </row>
    <row r="136" spans="18:22" ht="12.75">
      <c r="R136" s="32"/>
      <c r="S136" s="37"/>
      <c r="T136" s="33"/>
      <c r="V136" s="44"/>
    </row>
    <row r="137" spans="18:22" ht="12.75">
      <c r="R137" s="64">
        <v>707</v>
      </c>
      <c r="S137" s="65"/>
      <c r="T137" s="77" t="s">
        <v>73</v>
      </c>
      <c r="U137" s="67"/>
      <c r="V137" s="68">
        <f>+U135/(1+M40)</f>
        <v>32000</v>
      </c>
    </row>
    <row r="138" spans="18:22" ht="12.75">
      <c r="R138" s="32">
        <v>4457</v>
      </c>
      <c r="S138" s="37"/>
      <c r="T138" s="47" t="s">
        <v>24</v>
      </c>
      <c r="V138" s="44">
        <f>U135-V137</f>
        <v>6272</v>
      </c>
    </row>
    <row r="139" spans="18:22" ht="13.5" thickBot="1">
      <c r="R139" s="39"/>
      <c r="S139" s="40"/>
      <c r="T139" s="41"/>
      <c r="V139" s="44"/>
    </row>
    <row r="140" spans="17:22" ht="13.5" thickTop="1">
      <c r="Q140" s="29">
        <v>17</v>
      </c>
      <c r="R140" s="32"/>
      <c r="S140" s="37"/>
      <c r="T140" s="33"/>
      <c r="V140" s="44"/>
    </row>
    <row r="141" spans="18:22" ht="12.75">
      <c r="R141" s="64">
        <v>7097</v>
      </c>
      <c r="S141" s="76" t="s">
        <v>46</v>
      </c>
      <c r="T141" s="66"/>
      <c r="U141" s="67">
        <f>+V137*0.1</f>
        <v>3200</v>
      </c>
      <c r="V141" s="68"/>
    </row>
    <row r="142" spans="18:22" ht="12.75">
      <c r="R142" s="32">
        <v>44857</v>
      </c>
      <c r="S142" s="83" t="s">
        <v>39</v>
      </c>
      <c r="T142" s="33"/>
      <c r="U142" s="42">
        <f>+U141*M40</f>
        <v>627.2</v>
      </c>
      <c r="V142" s="44"/>
    </row>
    <row r="143" spans="18:22" ht="12.75">
      <c r="R143" s="32">
        <v>411</v>
      </c>
      <c r="S143" s="37"/>
      <c r="T143" s="47" t="s">
        <v>72</v>
      </c>
      <c r="V143" s="44">
        <f>U142+U141</f>
        <v>3827.2</v>
      </c>
    </row>
    <row r="144" spans="18:22" ht="12.75">
      <c r="R144" s="32"/>
      <c r="S144" s="37"/>
      <c r="T144" s="33"/>
      <c r="V144" s="44"/>
    </row>
    <row r="145" spans="18:22" ht="13.5" thickBot="1">
      <c r="R145" s="39"/>
      <c r="S145" s="40"/>
      <c r="T145" s="41"/>
      <c r="V145" s="44"/>
    </row>
    <row r="146" spans="16:22" ht="14.25" thickBot="1" thickTop="1">
      <c r="P146" s="30"/>
      <c r="Q146" s="31">
        <v>18</v>
      </c>
      <c r="R146" s="32"/>
      <c r="S146" s="37"/>
      <c r="T146" s="33"/>
      <c r="V146" s="44"/>
    </row>
    <row r="147" spans="16:22" ht="13.5" thickBot="1">
      <c r="P147" s="32"/>
      <c r="Q147" s="37"/>
      <c r="R147" s="78">
        <v>678</v>
      </c>
      <c r="S147" s="79" t="s">
        <v>74</v>
      </c>
      <c r="T147" s="80"/>
      <c r="U147" s="81">
        <v>1000</v>
      </c>
      <c r="V147" s="82"/>
    </row>
    <row r="148" spans="16:22" ht="12.75">
      <c r="P148" s="54" t="s">
        <v>78</v>
      </c>
      <c r="Q148" s="33"/>
      <c r="R148" s="32"/>
      <c r="S148" s="37"/>
      <c r="T148" s="33"/>
      <c r="V148" s="44"/>
    </row>
    <row r="149" spans="16:22" ht="12.75">
      <c r="P149" s="32"/>
      <c r="Q149" s="33"/>
      <c r="R149" s="32">
        <v>512</v>
      </c>
      <c r="S149" s="37"/>
      <c r="T149" s="47" t="s">
        <v>75</v>
      </c>
      <c r="V149" s="44">
        <v>1000</v>
      </c>
    </row>
    <row r="150" spans="16:22" ht="12.75">
      <c r="P150" s="54" t="s">
        <v>79</v>
      </c>
      <c r="Q150" s="47" t="s">
        <v>80</v>
      </c>
      <c r="R150" s="32"/>
      <c r="S150" s="37"/>
      <c r="T150" s="33"/>
      <c r="V150" s="44"/>
    </row>
    <row r="151" spans="16:22" ht="12.75">
      <c r="P151" s="32"/>
      <c r="Q151" s="33"/>
      <c r="R151" s="32"/>
      <c r="S151" s="37"/>
      <c r="T151" s="33"/>
      <c r="V151" s="44"/>
    </row>
    <row r="152" spans="16:22" ht="12.75">
      <c r="P152" s="32"/>
      <c r="Q152" s="63" t="s">
        <v>76</v>
      </c>
      <c r="R152" s="32"/>
      <c r="S152" s="37"/>
      <c r="T152" s="33"/>
      <c r="V152" s="44"/>
    </row>
    <row r="153" spans="15:22" ht="12.75">
      <c r="O153" s="26"/>
      <c r="P153" s="30"/>
      <c r="Q153" s="31"/>
      <c r="R153" s="30"/>
      <c r="S153" s="36"/>
      <c r="T153" s="31"/>
      <c r="V153" s="44"/>
    </row>
    <row r="154" spans="15:22" ht="13.5" thickBot="1">
      <c r="O154" s="52" t="s">
        <v>86</v>
      </c>
      <c r="P154" s="32"/>
      <c r="Q154" s="33"/>
      <c r="R154" s="32"/>
      <c r="S154" s="37"/>
      <c r="T154" s="33"/>
      <c r="V154" s="44"/>
    </row>
    <row r="155" spans="15:22" ht="13.5" thickBot="1">
      <c r="O155" s="52" t="s">
        <v>87</v>
      </c>
      <c r="P155" s="54" t="s">
        <v>81</v>
      </c>
      <c r="Q155" s="37"/>
      <c r="R155" s="78"/>
      <c r="S155" s="79" t="s">
        <v>77</v>
      </c>
      <c r="T155" s="80"/>
      <c r="U155" s="81"/>
      <c r="V155" s="82"/>
    </row>
    <row r="156" spans="15:22" ht="12.75">
      <c r="O156" s="52" t="s">
        <v>88</v>
      </c>
      <c r="P156" s="32"/>
      <c r="Q156" s="33"/>
      <c r="R156" s="32"/>
      <c r="S156" s="37"/>
      <c r="T156" s="33"/>
      <c r="V156" s="44"/>
    </row>
    <row r="157" spans="15:22" ht="12.75">
      <c r="O157" s="27"/>
      <c r="P157" s="54"/>
      <c r="Q157" s="47"/>
      <c r="R157" s="32"/>
      <c r="S157" s="46" t="s">
        <v>85</v>
      </c>
      <c r="T157" s="33"/>
      <c r="V157" s="44"/>
    </row>
    <row r="158" spans="15:22" ht="12.75">
      <c r="O158" s="27"/>
      <c r="P158" s="54" t="s">
        <v>82</v>
      </c>
      <c r="Q158" s="47" t="s">
        <v>83</v>
      </c>
      <c r="R158" s="32"/>
      <c r="S158" s="46" t="s">
        <v>84</v>
      </c>
      <c r="T158" s="33"/>
      <c r="V158" s="44"/>
    </row>
    <row r="159" spans="15:22" ht="12.75">
      <c r="O159" s="28"/>
      <c r="P159" s="34"/>
      <c r="Q159" s="35"/>
      <c r="R159" s="34"/>
      <c r="S159" s="38"/>
      <c r="T159" s="35"/>
      <c r="V159" s="44"/>
    </row>
    <row r="160" spans="18:22" ht="12.75">
      <c r="R160" s="32"/>
      <c r="S160" s="37"/>
      <c r="T160" s="33"/>
      <c r="V160" s="44"/>
    </row>
    <row r="161" spans="17:22" ht="12.75">
      <c r="Q161" s="29">
        <v>19</v>
      </c>
      <c r="R161" s="32"/>
      <c r="S161" s="37"/>
      <c r="T161" s="33"/>
      <c r="V161" s="44"/>
    </row>
    <row r="162" spans="18:22" ht="12.75">
      <c r="R162" s="32"/>
      <c r="S162" s="37"/>
      <c r="T162" s="33"/>
      <c r="V162" s="44"/>
    </row>
    <row r="163" spans="18:22" ht="12.75">
      <c r="R163" s="32">
        <v>44571</v>
      </c>
      <c r="S163" s="83" t="s">
        <v>24</v>
      </c>
      <c r="T163" s="33"/>
      <c r="U163" s="42">
        <f>+M56</f>
        <v>4045.4400000000005</v>
      </c>
      <c r="V163" s="44"/>
    </row>
    <row r="164" spans="18:22" ht="12.75">
      <c r="R164" s="32"/>
      <c r="S164" s="37"/>
      <c r="T164" s="33"/>
      <c r="V164" s="44"/>
    </row>
    <row r="165" spans="18:22" ht="12.75">
      <c r="R165" s="32">
        <v>4456</v>
      </c>
      <c r="S165" s="37"/>
      <c r="T165" s="96" t="s">
        <v>93</v>
      </c>
      <c r="V165" s="44">
        <f>+L56</f>
        <v>1999.2</v>
      </c>
    </row>
    <row r="166" spans="18:22" ht="12.75">
      <c r="R166" s="32">
        <v>4455</v>
      </c>
      <c r="S166" s="37"/>
      <c r="T166" s="96" t="s">
        <v>92</v>
      </c>
      <c r="V166" s="44">
        <f>+U163-V165</f>
        <v>2046.2400000000005</v>
      </c>
    </row>
    <row r="167" spans="18:22" ht="12.75">
      <c r="R167" s="32"/>
      <c r="S167" s="37"/>
      <c r="T167" s="33"/>
      <c r="V167" s="44"/>
    </row>
    <row r="168" spans="18:22" ht="12.75">
      <c r="R168" s="32"/>
      <c r="S168" s="37"/>
      <c r="T168" s="33"/>
      <c r="V168" s="44"/>
    </row>
    <row r="169" spans="18:22" ht="12.75">
      <c r="R169" s="32"/>
      <c r="S169" s="37"/>
      <c r="T169" s="33"/>
      <c r="V169" s="44"/>
    </row>
    <row r="170" spans="18:22" ht="12.75">
      <c r="R170" s="32"/>
      <c r="S170" s="37"/>
      <c r="T170" s="33"/>
      <c r="V170" s="44"/>
    </row>
    <row r="171" spans="18:22" ht="12.75">
      <c r="R171" s="32"/>
      <c r="S171" s="37"/>
      <c r="T171" s="33"/>
      <c r="V171" s="44"/>
    </row>
    <row r="172" spans="18:22" ht="12.75">
      <c r="R172" s="32"/>
      <c r="S172" s="37"/>
      <c r="T172" s="33"/>
      <c r="V172" s="44"/>
    </row>
    <row r="173" spans="18:22" ht="12.75">
      <c r="R173" s="32"/>
      <c r="S173" s="37"/>
      <c r="T173" s="33"/>
      <c r="V173" s="44"/>
    </row>
    <row r="174" spans="18:22" ht="12.75">
      <c r="R174" s="32"/>
      <c r="S174" s="37"/>
      <c r="T174" s="33"/>
      <c r="V174" s="44"/>
    </row>
    <row r="175" spans="18:22" ht="12.75">
      <c r="R175" s="32"/>
      <c r="S175" s="37"/>
      <c r="T175" s="33"/>
      <c r="V175" s="44"/>
    </row>
    <row r="176" spans="18:22" ht="12.75">
      <c r="R176" s="32"/>
      <c r="S176" s="37"/>
      <c r="T176" s="33"/>
      <c r="V176" s="44"/>
    </row>
    <row r="177" spans="18:22" ht="12.75">
      <c r="R177" s="32"/>
      <c r="S177" s="37"/>
      <c r="T177" s="33"/>
      <c r="V177" s="44"/>
    </row>
    <row r="178" spans="18:22" ht="12.75">
      <c r="R178" s="32"/>
      <c r="S178" s="37"/>
      <c r="T178" s="33"/>
      <c r="V178" s="44"/>
    </row>
    <row r="179" spans="18:22" ht="12.75">
      <c r="R179" s="32"/>
      <c r="S179" s="37"/>
      <c r="T179" s="33"/>
      <c r="V179" s="44"/>
    </row>
    <row r="180" spans="18:22" ht="12.75">
      <c r="R180" s="32"/>
      <c r="S180" s="37"/>
      <c r="T180" s="33"/>
      <c r="V180" s="44"/>
    </row>
    <row r="181" spans="18:22" ht="12.75">
      <c r="R181" s="32"/>
      <c r="S181" s="37"/>
      <c r="T181" s="33"/>
      <c r="V181" s="44"/>
    </row>
    <row r="182" spans="18:22" ht="12.75">
      <c r="R182" s="32"/>
      <c r="S182" s="37"/>
      <c r="T182" s="33"/>
      <c r="V182" s="44"/>
    </row>
    <row r="183" spans="18:22" ht="12.75">
      <c r="R183" s="32"/>
      <c r="S183" s="37"/>
      <c r="T183" s="33"/>
      <c r="V183" s="44"/>
    </row>
    <row r="184" spans="18:22" ht="12.75">
      <c r="R184" s="32"/>
      <c r="S184" s="37"/>
      <c r="T184" s="33"/>
      <c r="V184" s="44"/>
    </row>
    <row r="185" spans="18:22" ht="12.75">
      <c r="R185" s="32"/>
      <c r="S185" s="37"/>
      <c r="T185" s="33"/>
      <c r="V185" s="44"/>
    </row>
    <row r="186" spans="18:22" ht="12.75">
      <c r="R186" s="32"/>
      <c r="S186" s="37"/>
      <c r="T186" s="33"/>
      <c r="V186" s="44"/>
    </row>
    <row r="187" spans="18:22" ht="12.75">
      <c r="R187" s="32"/>
      <c r="S187" s="37"/>
      <c r="T187" s="33"/>
      <c r="V187" s="44"/>
    </row>
    <row r="188" spans="18:22" ht="12.75">
      <c r="R188" s="32"/>
      <c r="S188" s="37"/>
      <c r="T188" s="33"/>
      <c r="V188" s="44"/>
    </row>
    <row r="189" spans="18:22" ht="12.75">
      <c r="R189" s="32"/>
      <c r="S189" s="37"/>
      <c r="T189" s="33"/>
      <c r="V189" s="44"/>
    </row>
    <row r="190" spans="18:22" ht="12.75">
      <c r="R190" s="32"/>
      <c r="S190" s="37"/>
      <c r="T190" s="33"/>
      <c r="V190" s="44"/>
    </row>
    <row r="191" spans="18:22" ht="12.75">
      <c r="R191" s="32"/>
      <c r="S191" s="37"/>
      <c r="T191" s="33"/>
      <c r="V191" s="44"/>
    </row>
    <row r="192" spans="18:22" ht="12.75">
      <c r="R192" s="32"/>
      <c r="S192" s="37"/>
      <c r="T192" s="33"/>
      <c r="V192" s="44"/>
    </row>
    <row r="193" spans="18:22" ht="12.75">
      <c r="R193" s="32"/>
      <c r="S193" s="37"/>
      <c r="T193" s="33"/>
      <c r="V193" s="44"/>
    </row>
    <row r="194" spans="18:22" ht="12.75">
      <c r="R194" s="32"/>
      <c r="S194" s="37"/>
      <c r="T194" s="33"/>
      <c r="V194" s="44"/>
    </row>
    <row r="195" spans="18:22" ht="12.75">
      <c r="R195" s="32"/>
      <c r="S195" s="37"/>
      <c r="T195" s="33"/>
      <c r="V195" s="44"/>
    </row>
    <row r="196" spans="18:22" ht="12.75">
      <c r="R196" s="32"/>
      <c r="S196" s="37"/>
      <c r="T196" s="33"/>
      <c r="V196" s="44"/>
    </row>
    <row r="197" spans="18:22" ht="12.75">
      <c r="R197" s="32"/>
      <c r="S197" s="37"/>
      <c r="T197" s="33"/>
      <c r="V197" s="44"/>
    </row>
    <row r="198" spans="18:22" ht="12.75">
      <c r="R198" s="32"/>
      <c r="S198" s="37"/>
      <c r="T198" s="33"/>
      <c r="V198" s="44"/>
    </row>
    <row r="199" spans="18:22" ht="12.75">
      <c r="R199" s="32"/>
      <c r="S199" s="37"/>
      <c r="T199" s="33"/>
      <c r="V199" s="44"/>
    </row>
    <row r="200" spans="18:22" ht="12.75">
      <c r="R200" s="32"/>
      <c r="S200" s="37"/>
      <c r="T200" s="33"/>
      <c r="V200" s="44"/>
    </row>
    <row r="201" spans="18:22" ht="12.75">
      <c r="R201" s="32"/>
      <c r="S201" s="37"/>
      <c r="T201" s="33"/>
      <c r="V201" s="44"/>
    </row>
    <row r="202" spans="18:22" ht="12.75">
      <c r="R202" s="32"/>
      <c r="S202" s="37"/>
      <c r="T202" s="33"/>
      <c r="V202" s="44"/>
    </row>
    <row r="203" spans="18:22" ht="12.75">
      <c r="R203" s="32"/>
      <c r="S203" s="37"/>
      <c r="T203" s="33"/>
      <c r="V203" s="44"/>
    </row>
    <row r="204" spans="18:22" ht="12.75">
      <c r="R204" s="32"/>
      <c r="S204" s="37"/>
      <c r="T204" s="33"/>
      <c r="V204" s="44"/>
    </row>
    <row r="205" spans="18:22" ht="12.75">
      <c r="R205" s="32"/>
      <c r="S205" s="37"/>
      <c r="T205" s="33"/>
      <c r="V205" s="44"/>
    </row>
    <row r="206" spans="18:22" ht="12.75">
      <c r="R206" s="32"/>
      <c r="S206" s="37"/>
      <c r="T206" s="33"/>
      <c r="V206" s="44"/>
    </row>
    <row r="207" spans="18:22" ht="12.75">
      <c r="R207" s="32"/>
      <c r="S207" s="37"/>
      <c r="T207" s="33"/>
      <c r="V207" s="44"/>
    </row>
    <row r="208" spans="18:22" ht="12.75">
      <c r="R208" s="32"/>
      <c r="S208" s="37"/>
      <c r="T208" s="33"/>
      <c r="V208" s="44"/>
    </row>
    <row r="209" spans="18:22" ht="12.75">
      <c r="R209" s="32"/>
      <c r="S209" s="37"/>
      <c r="T209" s="33"/>
      <c r="V209" s="44"/>
    </row>
    <row r="210" spans="18:22" ht="12.75">
      <c r="R210" s="32"/>
      <c r="S210" s="37"/>
      <c r="T210" s="33"/>
      <c r="V210" s="44"/>
    </row>
    <row r="211" spans="18:22" ht="12.75">
      <c r="R211" s="32"/>
      <c r="S211" s="37"/>
      <c r="T211" s="33"/>
      <c r="V211" s="44"/>
    </row>
    <row r="212" spans="18:22" ht="12.75">
      <c r="R212" s="32"/>
      <c r="S212" s="37"/>
      <c r="T212" s="33"/>
      <c r="V212" s="44"/>
    </row>
    <row r="213" spans="18:22" ht="12.75">
      <c r="R213" s="32"/>
      <c r="S213" s="37"/>
      <c r="T213" s="33"/>
      <c r="V213" s="44"/>
    </row>
    <row r="214" spans="18:22" ht="12.75">
      <c r="R214" s="32"/>
      <c r="S214" s="37"/>
      <c r="T214" s="33"/>
      <c r="V214" s="44"/>
    </row>
    <row r="215" spans="18:22" ht="12.75">
      <c r="R215" s="32"/>
      <c r="S215" s="37"/>
      <c r="T215" s="33"/>
      <c r="V215" s="44"/>
    </row>
    <row r="216" spans="18:22" ht="12.75">
      <c r="R216" s="32"/>
      <c r="S216" s="37"/>
      <c r="T216" s="33"/>
      <c r="V216" s="44"/>
    </row>
    <row r="217" spans="18:22" ht="12.75">
      <c r="R217" s="32"/>
      <c r="S217" s="37"/>
      <c r="T217" s="33"/>
      <c r="V217" s="44"/>
    </row>
    <row r="218" spans="18:22" ht="12.75">
      <c r="R218" s="32"/>
      <c r="S218" s="37"/>
      <c r="T218" s="33"/>
      <c r="V218" s="44"/>
    </row>
    <row r="219" spans="18:22" ht="12.75">
      <c r="R219" s="32"/>
      <c r="S219" s="37"/>
      <c r="T219" s="33"/>
      <c r="V219" s="44"/>
    </row>
    <row r="220" spans="18:22" ht="12.75">
      <c r="R220" s="32"/>
      <c r="S220" s="37"/>
      <c r="T220" s="33"/>
      <c r="V220" s="44"/>
    </row>
    <row r="221" spans="18:22" ht="12.75">
      <c r="R221" s="32"/>
      <c r="S221" s="37"/>
      <c r="T221" s="33"/>
      <c r="V221" s="44"/>
    </row>
    <row r="222" spans="18:22" ht="12.75">
      <c r="R222" s="32"/>
      <c r="S222" s="37"/>
      <c r="T222" s="33"/>
      <c r="V222" s="44"/>
    </row>
    <row r="223" spans="18:22" ht="12.75">
      <c r="R223" s="32"/>
      <c r="S223" s="37"/>
      <c r="T223" s="33"/>
      <c r="V223" s="44"/>
    </row>
    <row r="224" spans="18:22" ht="12.75">
      <c r="R224" s="32"/>
      <c r="S224" s="37"/>
      <c r="T224" s="33"/>
      <c r="V224" s="44"/>
    </row>
    <row r="225" spans="18:22" ht="12.75">
      <c r="R225" s="32"/>
      <c r="S225" s="37"/>
      <c r="T225" s="33"/>
      <c r="V225" s="44"/>
    </row>
    <row r="226" spans="18:22" ht="12.75">
      <c r="R226" s="32"/>
      <c r="S226" s="37"/>
      <c r="T226" s="33"/>
      <c r="V226" s="44"/>
    </row>
    <row r="227" spans="18:22" ht="12.75">
      <c r="R227" s="32"/>
      <c r="S227" s="37"/>
      <c r="T227" s="33"/>
      <c r="V227" s="44"/>
    </row>
    <row r="228" spans="18:22" ht="12.75">
      <c r="R228" s="32"/>
      <c r="S228" s="37"/>
      <c r="T228" s="33"/>
      <c r="V228" s="44"/>
    </row>
    <row r="229" spans="18:22" ht="12.75">
      <c r="R229" s="32"/>
      <c r="S229" s="37"/>
      <c r="T229" s="33"/>
      <c r="V229" s="44"/>
    </row>
    <row r="230" spans="18:22" ht="12.75">
      <c r="R230" s="32"/>
      <c r="S230" s="37"/>
      <c r="T230" s="33"/>
      <c r="V230" s="44"/>
    </row>
    <row r="231" spans="18:22" ht="12.75">
      <c r="R231" s="32"/>
      <c r="S231" s="37"/>
      <c r="T231" s="33"/>
      <c r="V231" s="44"/>
    </row>
    <row r="232" spans="18:22" ht="12.75">
      <c r="R232" s="32"/>
      <c r="S232" s="37"/>
      <c r="T232" s="33"/>
      <c r="V232" s="44"/>
    </row>
    <row r="233" spans="18:22" ht="12.75">
      <c r="R233" s="32"/>
      <c r="S233" s="37"/>
      <c r="T233" s="33"/>
      <c r="V233" s="44"/>
    </row>
    <row r="234" spans="18:22" ht="12.75">
      <c r="R234" s="32"/>
      <c r="S234" s="37"/>
      <c r="T234" s="33"/>
      <c r="V234" s="44"/>
    </row>
    <row r="235" spans="18:22" ht="12.75">
      <c r="R235" s="32"/>
      <c r="S235" s="37"/>
      <c r="T235" s="33"/>
      <c r="V235" s="44"/>
    </row>
    <row r="236" spans="18:22" ht="12.75">
      <c r="R236" s="32"/>
      <c r="S236" s="37"/>
      <c r="T236" s="33"/>
      <c r="V236" s="44"/>
    </row>
    <row r="237" spans="18:22" ht="12.75">
      <c r="R237" s="32"/>
      <c r="S237" s="37"/>
      <c r="T237" s="33"/>
      <c r="V237" s="44"/>
    </row>
    <row r="238" spans="18:22" ht="12.75">
      <c r="R238" s="32"/>
      <c r="S238" s="37"/>
      <c r="T238" s="33"/>
      <c r="V238" s="44"/>
    </row>
    <row r="239" spans="18:22" ht="12.75">
      <c r="R239" s="32"/>
      <c r="S239" s="37"/>
      <c r="T239" s="33"/>
      <c r="V239" s="44"/>
    </row>
    <row r="240" spans="18:22" ht="12.75">
      <c r="R240" s="32"/>
      <c r="S240" s="37"/>
      <c r="T240" s="33"/>
      <c r="V240" s="44"/>
    </row>
    <row r="241" spans="18:22" ht="12.75">
      <c r="R241" s="32"/>
      <c r="S241" s="37"/>
      <c r="T241" s="33"/>
      <c r="V241" s="44"/>
    </row>
    <row r="242" spans="18:22" ht="12.75">
      <c r="R242" s="32"/>
      <c r="S242" s="37"/>
      <c r="T242" s="33"/>
      <c r="V242" s="44"/>
    </row>
    <row r="243" spans="18:22" ht="12.75">
      <c r="R243" s="32"/>
      <c r="S243" s="37"/>
      <c r="T243" s="33"/>
      <c r="V243" s="44"/>
    </row>
    <row r="244" spans="18:22" ht="12.75">
      <c r="R244" s="32"/>
      <c r="S244" s="37"/>
      <c r="T244" s="33"/>
      <c r="V244" s="44"/>
    </row>
    <row r="245" spans="18:22" ht="12.75">
      <c r="R245" s="32"/>
      <c r="S245" s="37"/>
      <c r="T245" s="33"/>
      <c r="V245" s="44"/>
    </row>
    <row r="246" spans="18:22" ht="12.75">
      <c r="R246" s="32"/>
      <c r="S246" s="37"/>
      <c r="T246" s="33"/>
      <c r="V246" s="44"/>
    </row>
    <row r="247" spans="18:22" ht="12.75">
      <c r="R247" s="32"/>
      <c r="S247" s="37"/>
      <c r="T247" s="33"/>
      <c r="V247" s="44"/>
    </row>
    <row r="248" spans="18:22" ht="12.75">
      <c r="R248" s="32"/>
      <c r="S248" s="37"/>
      <c r="T248" s="33"/>
      <c r="V248" s="44"/>
    </row>
    <row r="249" spans="18:22" ht="12.75">
      <c r="R249" s="32"/>
      <c r="S249" s="37"/>
      <c r="T249" s="33"/>
      <c r="V249" s="44"/>
    </row>
    <row r="250" spans="18:22" ht="12.75">
      <c r="R250" s="32"/>
      <c r="S250" s="37"/>
      <c r="T250" s="33"/>
      <c r="V250" s="44"/>
    </row>
    <row r="251" spans="18:22" ht="12.75">
      <c r="R251" s="32"/>
      <c r="S251" s="37"/>
      <c r="T251" s="33"/>
      <c r="V251" s="44"/>
    </row>
    <row r="252" spans="18:22" ht="12.75">
      <c r="R252" s="32"/>
      <c r="S252" s="37"/>
      <c r="T252" s="33"/>
      <c r="V252" s="44"/>
    </row>
    <row r="253" spans="18:22" ht="12.75">
      <c r="R253" s="32"/>
      <c r="S253" s="37"/>
      <c r="T253" s="33"/>
      <c r="V253" s="44"/>
    </row>
    <row r="254" spans="18:22" ht="12.75">
      <c r="R254" s="32"/>
      <c r="S254" s="37"/>
      <c r="T254" s="33"/>
      <c r="V254" s="44"/>
    </row>
    <row r="255" spans="18:22" ht="12.75">
      <c r="R255" s="32"/>
      <c r="S255" s="37"/>
      <c r="T255" s="33"/>
      <c r="V255" s="44"/>
    </row>
    <row r="256" spans="18:22" ht="12.75">
      <c r="R256" s="32"/>
      <c r="S256" s="37"/>
      <c r="T256" s="33"/>
      <c r="V256" s="44"/>
    </row>
    <row r="257" spans="18:22" ht="12.75">
      <c r="R257" s="32"/>
      <c r="S257" s="37"/>
      <c r="T257" s="33"/>
      <c r="V257" s="44"/>
    </row>
    <row r="258" spans="18:22" ht="12.75">
      <c r="R258" s="32"/>
      <c r="S258" s="37"/>
      <c r="T258" s="33"/>
      <c r="V258" s="44"/>
    </row>
    <row r="259" spans="18:22" ht="12.75">
      <c r="R259" s="32"/>
      <c r="S259" s="37"/>
      <c r="T259" s="33"/>
      <c r="V259" s="44"/>
    </row>
    <row r="260" spans="18:22" ht="12.75">
      <c r="R260" s="32"/>
      <c r="S260" s="37"/>
      <c r="T260" s="33"/>
      <c r="V260" s="44"/>
    </row>
    <row r="261" spans="18:22" ht="12.75">
      <c r="R261" s="32"/>
      <c r="S261" s="37"/>
      <c r="T261" s="33"/>
      <c r="V261" s="44"/>
    </row>
    <row r="262" spans="18:22" ht="12.75">
      <c r="R262" s="32"/>
      <c r="S262" s="37"/>
      <c r="T262" s="33"/>
      <c r="V262" s="44"/>
    </row>
    <row r="263" spans="18:22" ht="12.75">
      <c r="R263" s="32"/>
      <c r="S263" s="37"/>
      <c r="T263" s="33"/>
      <c r="V263" s="44"/>
    </row>
    <row r="264" spans="18:22" ht="12.75">
      <c r="R264" s="32"/>
      <c r="S264" s="37"/>
      <c r="T264" s="33"/>
      <c r="V264" s="44"/>
    </row>
    <row r="265" spans="18:22" ht="12.75">
      <c r="R265" s="32"/>
      <c r="S265" s="37"/>
      <c r="T265" s="33"/>
      <c r="V265" s="44"/>
    </row>
    <row r="266" spans="18:22" ht="12.75">
      <c r="R266" s="32"/>
      <c r="S266" s="37"/>
      <c r="T266" s="33"/>
      <c r="V266" s="44"/>
    </row>
    <row r="267" spans="18:22" ht="12.75">
      <c r="R267" s="32"/>
      <c r="S267" s="37"/>
      <c r="T267" s="33"/>
      <c r="V267" s="44"/>
    </row>
    <row r="268" spans="18:22" ht="12.75">
      <c r="R268" s="32"/>
      <c r="S268" s="37"/>
      <c r="T268" s="33"/>
      <c r="V268" s="44"/>
    </row>
    <row r="269" spans="18:22" ht="12.75">
      <c r="R269" s="32"/>
      <c r="S269" s="37"/>
      <c r="T269" s="33"/>
      <c r="V269" s="44"/>
    </row>
    <row r="270" spans="18:22" ht="12.75">
      <c r="R270" s="32"/>
      <c r="S270" s="37"/>
      <c r="T270" s="33"/>
      <c r="V270" s="44"/>
    </row>
    <row r="271" spans="18:22" ht="12.75">
      <c r="R271" s="32"/>
      <c r="S271" s="37"/>
      <c r="T271" s="33"/>
      <c r="V271" s="44"/>
    </row>
    <row r="272" spans="18:22" ht="12.75">
      <c r="R272" s="32"/>
      <c r="S272" s="37"/>
      <c r="T272" s="33"/>
      <c r="V272" s="44"/>
    </row>
    <row r="273" spans="18:22" ht="12.75">
      <c r="R273" s="32"/>
      <c r="S273" s="37"/>
      <c r="T273" s="33"/>
      <c r="V273" s="44"/>
    </row>
    <row r="274" spans="18:22" ht="12.75">
      <c r="R274" s="32"/>
      <c r="S274" s="37"/>
      <c r="T274" s="33"/>
      <c r="V274" s="44"/>
    </row>
    <row r="275" spans="18:22" ht="12.75">
      <c r="R275" s="32"/>
      <c r="S275" s="37"/>
      <c r="T275" s="33"/>
      <c r="V275" s="44"/>
    </row>
    <row r="276" spans="18:22" ht="12.75">
      <c r="R276" s="32"/>
      <c r="S276" s="37"/>
      <c r="T276" s="33"/>
      <c r="V276" s="44"/>
    </row>
    <row r="277" spans="18:22" ht="12.75">
      <c r="R277" s="32"/>
      <c r="S277" s="37"/>
      <c r="T277" s="33"/>
      <c r="V277" s="44"/>
    </row>
    <row r="278" spans="18:22" ht="12.75">
      <c r="R278" s="32"/>
      <c r="S278" s="37"/>
      <c r="T278" s="33"/>
      <c r="V278" s="44"/>
    </row>
    <row r="279" spans="18:22" ht="12.75">
      <c r="R279" s="32"/>
      <c r="S279" s="37"/>
      <c r="T279" s="33"/>
      <c r="V279" s="44"/>
    </row>
    <row r="280" spans="18:22" ht="12.75">
      <c r="R280" s="32"/>
      <c r="S280" s="37"/>
      <c r="T280" s="33"/>
      <c r="V280" s="44"/>
    </row>
    <row r="281" spans="18:22" ht="12.75">
      <c r="R281" s="32"/>
      <c r="S281" s="37"/>
      <c r="T281" s="33"/>
      <c r="V281" s="44"/>
    </row>
    <row r="282" spans="18:22" ht="12.75">
      <c r="R282" s="32"/>
      <c r="S282" s="37"/>
      <c r="T282" s="33"/>
      <c r="V282" s="44"/>
    </row>
    <row r="283" spans="18:22" ht="12.75">
      <c r="R283" s="32"/>
      <c r="S283" s="37"/>
      <c r="T283" s="33"/>
      <c r="V283" s="44"/>
    </row>
    <row r="284" spans="18:22" ht="12.75">
      <c r="R284" s="32"/>
      <c r="S284" s="37"/>
      <c r="T284" s="33"/>
      <c r="V284" s="44"/>
    </row>
    <row r="285" spans="18:22" ht="12.75">
      <c r="R285" s="32"/>
      <c r="S285" s="37"/>
      <c r="T285" s="33"/>
      <c r="V285" s="44"/>
    </row>
    <row r="286" spans="18:22" ht="12.75">
      <c r="R286" s="32"/>
      <c r="S286" s="37"/>
      <c r="T286" s="33"/>
      <c r="V286" s="44"/>
    </row>
    <row r="287" spans="18:22" ht="12.75">
      <c r="R287" s="32"/>
      <c r="S287" s="37"/>
      <c r="T287" s="33"/>
      <c r="V287" s="44"/>
    </row>
    <row r="288" spans="18:22" ht="12.75">
      <c r="R288" s="32"/>
      <c r="S288" s="37"/>
      <c r="T288" s="33"/>
      <c r="V288" s="44"/>
    </row>
    <row r="289" spans="18:22" ht="12.75">
      <c r="R289" s="32"/>
      <c r="S289" s="37"/>
      <c r="T289" s="33"/>
      <c r="V289" s="44"/>
    </row>
    <row r="290" spans="18:22" ht="12.75">
      <c r="R290" s="32"/>
      <c r="S290" s="37"/>
      <c r="T290" s="33"/>
      <c r="V290" s="44"/>
    </row>
    <row r="291" spans="18:22" ht="12.75">
      <c r="R291" s="32"/>
      <c r="S291" s="37"/>
      <c r="T291" s="33"/>
      <c r="V291" s="44"/>
    </row>
    <row r="292" spans="18:22" ht="12.75">
      <c r="R292" s="32"/>
      <c r="S292" s="37"/>
      <c r="T292" s="33"/>
      <c r="V292" s="44"/>
    </row>
    <row r="293" spans="18:22" ht="12.75">
      <c r="R293" s="32"/>
      <c r="S293" s="37"/>
      <c r="T293" s="33"/>
      <c r="V293" s="44"/>
    </row>
    <row r="294" spans="18:22" ht="12.75">
      <c r="R294" s="32"/>
      <c r="S294" s="37"/>
      <c r="T294" s="33"/>
      <c r="V294" s="44"/>
    </row>
    <row r="295" spans="18:22" ht="12.75">
      <c r="R295" s="32"/>
      <c r="S295" s="37"/>
      <c r="T295" s="33"/>
      <c r="V295" s="44"/>
    </row>
    <row r="296" spans="18:22" ht="12.75">
      <c r="R296" s="34"/>
      <c r="S296" s="38"/>
      <c r="T296" s="35"/>
      <c r="V296" s="45"/>
    </row>
  </sheetData>
  <sheetProtection/>
  <hyperlinks>
    <hyperlink ref="J1" r:id="rId1" display="jscilien@u-paris10.fr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Groupe-ALPHA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SCILIENJ</dc:creator>
  <cp:keywords/>
  <dc:description/>
  <cp:lastModifiedBy>SCILIEN</cp:lastModifiedBy>
  <dcterms:created xsi:type="dcterms:W3CDTF">2004-10-09T16:34:17Z</dcterms:created>
  <dcterms:modified xsi:type="dcterms:W3CDTF">2012-12-09T17:46:53Z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