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Création de perso" sheetId="1" r:id="rId1"/>
    <sheet name="Evolution" sheetId="2" r:id="rId2"/>
    <sheet name="Magie" sheetId="3" r:id="rId3"/>
  </sheets>
  <definedNames/>
  <calcPr fullCalcOnLoad="1"/>
</workbook>
</file>

<file path=xl/sharedStrings.xml><?xml version="1.0" encoding="utf-8"?>
<sst xmlns="http://schemas.openxmlformats.org/spreadsheetml/2006/main" count="225" uniqueCount="155">
  <si>
    <t>Force</t>
  </si>
  <si>
    <t>Constitution</t>
  </si>
  <si>
    <t>Intelligence</t>
  </si>
  <si>
    <t>Charisme</t>
  </si>
  <si>
    <t>Dextérité</t>
  </si>
  <si>
    <t xml:space="preserve">Perception </t>
  </si>
  <si>
    <t>Point de construction</t>
  </si>
  <si>
    <t>Chimie</t>
  </si>
  <si>
    <t>Langues (préciser)</t>
  </si>
  <si>
    <t>Medecine</t>
  </si>
  <si>
    <t>Invocation</t>
  </si>
  <si>
    <t>Lancer un sort</t>
  </si>
  <si>
    <t>Se cacher</t>
  </si>
  <si>
    <t>Dressage</t>
  </si>
  <si>
    <t>Cuisine</t>
  </si>
  <si>
    <t>Equitation</t>
  </si>
  <si>
    <t>Navigation</t>
  </si>
  <si>
    <t>Orientation</t>
  </si>
  <si>
    <t>Pistage</t>
  </si>
  <si>
    <t>Parrade</t>
  </si>
  <si>
    <t>Esquive</t>
  </si>
  <si>
    <t>Compétences de combat</t>
  </si>
  <si>
    <t>Compétences Magique</t>
  </si>
  <si>
    <t>Connaissance magique</t>
  </si>
  <si>
    <t>Compétence de survie</t>
  </si>
  <si>
    <t>Discrétion</t>
  </si>
  <si>
    <t>1er secours</t>
  </si>
  <si>
    <t>Accrobatie</t>
  </si>
  <si>
    <t>Arme de fortune</t>
  </si>
  <si>
    <t>Chance</t>
  </si>
  <si>
    <t>Spec</t>
  </si>
  <si>
    <t>Base</t>
  </si>
  <si>
    <t>Total</t>
  </si>
  <si>
    <t>Competence seule</t>
  </si>
  <si>
    <t>Si &gt;10 +10 Pdc</t>
  </si>
  <si>
    <t>Si &lt; 10-10 Pdc</t>
  </si>
  <si>
    <t>Si &lt; 5 -50 Pdc</t>
  </si>
  <si>
    <t>Si &gt;13 +20 Pdc</t>
  </si>
  <si>
    <t>Si &lt; 7 -20 Pdc</t>
  </si>
  <si>
    <t>PV Physique</t>
  </si>
  <si>
    <t>Pv Etourdissement</t>
  </si>
  <si>
    <t>-2 Pv P</t>
  </si>
  <si>
    <t>-1 Pv P</t>
  </si>
  <si>
    <t>-1 Pv E</t>
  </si>
  <si>
    <t>+1 Pv E</t>
  </si>
  <si>
    <t xml:space="preserve"> +1 Pv P</t>
  </si>
  <si>
    <t>+2 Pvp</t>
  </si>
  <si>
    <t>TOTAL</t>
  </si>
  <si>
    <t>+1 = 10 Pdc</t>
  </si>
  <si>
    <t>1D6+Con</t>
  </si>
  <si>
    <t>Volonté</t>
  </si>
  <si>
    <t>Ambidextrie</t>
  </si>
  <si>
    <t>PC</t>
  </si>
  <si>
    <t>Pouvoir Psy</t>
  </si>
  <si>
    <t>FEUILLE DE CREATION</t>
  </si>
  <si>
    <t>PDC</t>
  </si>
  <si>
    <t>Si &gt;15 +50 Pdc</t>
  </si>
  <si>
    <t>PP de départ</t>
  </si>
  <si>
    <t>Dé a ajouté ou soustraire</t>
  </si>
  <si>
    <t xml:space="preserve">Dégats main nue : </t>
  </si>
  <si>
    <t>Bagarre</t>
  </si>
  <si>
    <t>Barratin</t>
  </si>
  <si>
    <t>Arc</t>
  </si>
  <si>
    <t>Système M</t>
  </si>
  <si>
    <t>Arme ?</t>
  </si>
  <si>
    <t>Arme Blanche</t>
  </si>
  <si>
    <t>Nbr PC</t>
  </si>
  <si>
    <t>Initiative +1D10</t>
  </si>
  <si>
    <t>Perception</t>
  </si>
  <si>
    <t>Carac de base</t>
  </si>
  <si>
    <t>Ajout &lt; 5</t>
  </si>
  <si>
    <t>Ajout &gt; 5</t>
  </si>
  <si>
    <t>Ajout &gt; 10</t>
  </si>
  <si>
    <t>Ajout &gt; 13</t>
  </si>
  <si>
    <t>Ajout &gt; 15</t>
  </si>
  <si>
    <t>Ajout &gt; 18</t>
  </si>
  <si>
    <t>Ajout &gt; 25</t>
  </si>
  <si>
    <t>Ajout &gt; 50</t>
  </si>
  <si>
    <t>Perte</t>
  </si>
  <si>
    <t>Carac actuel</t>
  </si>
  <si>
    <t>Cout en XP</t>
  </si>
  <si>
    <t xml:space="preserve"> +1 pour 15xp</t>
  </si>
  <si>
    <t xml:space="preserve"> +1 pour 5xp</t>
  </si>
  <si>
    <t xml:space="preserve"> +1 pour 10xp</t>
  </si>
  <si>
    <t xml:space="preserve"> +1 pour 20xp</t>
  </si>
  <si>
    <t xml:space="preserve"> +1 pour 50xp</t>
  </si>
  <si>
    <t xml:space="preserve"> +1 pour 100xp</t>
  </si>
  <si>
    <t xml:space="preserve"> +1 pour 200xp</t>
  </si>
  <si>
    <t xml:space="preserve"> +1 pour 500xp</t>
  </si>
  <si>
    <t>XP RECU</t>
  </si>
  <si>
    <t>Xp restant</t>
  </si>
  <si>
    <t>&lt; 33%</t>
  </si>
  <si>
    <t>&gt; 33%</t>
  </si>
  <si>
    <t>&gt; 50%</t>
  </si>
  <si>
    <t>&gt; 70%</t>
  </si>
  <si>
    <t>&gt; 100%</t>
  </si>
  <si>
    <t>&gt; 150%</t>
  </si>
  <si>
    <t>Caractéristiques du Personnage</t>
  </si>
  <si>
    <t>Compétences du Personnage</t>
  </si>
  <si>
    <t>Loisirs, Arts</t>
  </si>
  <si>
    <t xml:space="preserve"> +1 pour 1xp</t>
  </si>
  <si>
    <t xml:space="preserve"> +1 pour 2xp</t>
  </si>
  <si>
    <t xml:space="preserve"> +1 pour 3xp</t>
  </si>
  <si>
    <t xml:space="preserve"> +1 pour 30xp</t>
  </si>
  <si>
    <t>Marques de naissance Maléfique</t>
  </si>
  <si>
    <t>Marque de naissance bénéfique</t>
  </si>
  <si>
    <t>Maudit</t>
  </si>
  <si>
    <t>Hanté</t>
  </si>
  <si>
    <t>Elu</t>
  </si>
  <si>
    <t>Secret de famille</t>
  </si>
  <si>
    <t>Rechercher</t>
  </si>
  <si>
    <t>Pacte</t>
  </si>
  <si>
    <t>Altruisme</t>
  </si>
  <si>
    <t>Allier</t>
  </si>
  <si>
    <t>Code</t>
  </si>
  <si>
    <t>6eme sens</t>
  </si>
  <si>
    <t>Volonté d'acier</t>
  </si>
  <si>
    <t>sensibilité magie</t>
  </si>
  <si>
    <t>Blessure legere :</t>
  </si>
  <si>
    <t>Blessure Moyenne :</t>
  </si>
  <si>
    <t>Blessure Grave :</t>
  </si>
  <si>
    <t>pv&lt;const x 2</t>
  </si>
  <si>
    <t>pv&gt;const x 2</t>
  </si>
  <si>
    <t>PV actuel</t>
  </si>
  <si>
    <t xml:space="preserve"> +1 pour 150xp</t>
  </si>
  <si>
    <t>Pouvoir psy</t>
  </si>
  <si>
    <t>20 &lt;</t>
  </si>
  <si>
    <t>20 &gt;</t>
  </si>
  <si>
    <t>25 &lt;</t>
  </si>
  <si>
    <t>50 &lt;</t>
  </si>
  <si>
    <t>100 &lt;</t>
  </si>
  <si>
    <t>200 &lt;</t>
  </si>
  <si>
    <t>PP Actuel</t>
  </si>
  <si>
    <t xml:space="preserve"> +1 pour 25xp</t>
  </si>
  <si>
    <t xml:space="preserve"> +1 pour 40xp</t>
  </si>
  <si>
    <t>Vol a la tire</t>
  </si>
  <si>
    <t>Puissance</t>
  </si>
  <si>
    <t>Type</t>
  </si>
  <si>
    <t>Sorts</t>
  </si>
  <si>
    <t>Total PP</t>
  </si>
  <si>
    <t>Catalyze</t>
  </si>
  <si>
    <t>Nom</t>
  </si>
  <si>
    <t>PP Perdu</t>
  </si>
  <si>
    <t>PP restant</t>
  </si>
  <si>
    <t>Coût PC</t>
  </si>
  <si>
    <t>Pelle</t>
  </si>
  <si>
    <t>Necro</t>
  </si>
  <si>
    <t>Vampyrisation</t>
  </si>
  <si>
    <t>Niv 6 - D10</t>
  </si>
  <si>
    <t>Coût en PP</t>
  </si>
  <si>
    <t xml:space="preserve">Coût en PP </t>
  </si>
  <si>
    <t>Armure de chair</t>
  </si>
  <si>
    <t>Niv 6 - CA2</t>
  </si>
  <si>
    <t>des Catalyzes</t>
  </si>
  <si>
    <t xml:space="preserve"> des Sorts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</si>
</sst>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color indexed="14"/>
      <name val="Tahoma"/>
      <family val="2"/>
    </font>
    <font>
      <b/>
      <sz val="10"/>
      <color indexed="12"/>
      <name val="Tahoma"/>
      <family val="2"/>
    </font>
    <font>
      <sz val="14"/>
      <name val="Tahoma"/>
      <family val="2"/>
    </font>
    <font>
      <sz val="14"/>
      <color indexed="10"/>
      <name val="Tahoma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2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quotePrefix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 quotePrefix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 wrapText="1"/>
    </xf>
    <xf numFmtId="0" fontId="4" fillId="17" borderId="23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 applyProtection="1">
      <alignment horizontal="center" vertical="center" wrapText="1"/>
      <protection locked="0"/>
    </xf>
    <xf numFmtId="0" fontId="4" fillId="17" borderId="24" xfId="0" applyFont="1" applyFill="1" applyBorder="1" applyAlignment="1" applyProtection="1">
      <alignment horizontal="center" vertical="center" wrapText="1"/>
      <protection locked="0"/>
    </xf>
    <xf numFmtId="0" fontId="8" fillId="22" borderId="22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4" fillId="17" borderId="25" xfId="0" applyFont="1" applyFill="1" applyBorder="1" applyAlignment="1" applyProtection="1">
      <alignment horizontal="center" vertical="center" wrapText="1"/>
      <protection locked="0"/>
    </xf>
    <xf numFmtId="0" fontId="4" fillId="17" borderId="26" xfId="0" applyFont="1" applyFill="1" applyBorder="1" applyAlignment="1" applyProtection="1">
      <alignment horizontal="center" vertical="center" wrapText="1"/>
      <protection locked="0"/>
    </xf>
    <xf numFmtId="0" fontId="8" fillId="22" borderId="27" xfId="0" applyFont="1" applyFill="1" applyBorder="1" applyAlignment="1">
      <alignment horizontal="center" vertical="center" wrapText="1"/>
    </xf>
    <xf numFmtId="0" fontId="4" fillId="17" borderId="20" xfId="0" applyFont="1" applyFill="1" applyBorder="1" applyAlignment="1">
      <alignment horizontal="center" vertical="center" wrapText="1"/>
    </xf>
    <xf numFmtId="0" fontId="4" fillId="17" borderId="25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10" borderId="24" xfId="0" applyFont="1" applyFill="1" applyBorder="1" applyAlignment="1" applyProtection="1">
      <alignment horizontal="center" vertical="center" wrapText="1"/>
      <protection locked="0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 applyProtection="1">
      <alignment horizontal="center" vertical="center" wrapText="1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 applyProtection="1">
      <alignment horizontal="center" vertical="center" wrapText="1"/>
      <protection locked="0"/>
    </xf>
    <xf numFmtId="0" fontId="4" fillId="10" borderId="29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4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 wrapText="1"/>
      <protection locked="0"/>
    </xf>
    <xf numFmtId="0" fontId="4" fillId="24" borderId="29" xfId="0" applyFont="1" applyFill="1" applyBorder="1" applyAlignment="1" applyProtection="1">
      <alignment horizontal="center" vertical="center" wrapText="1"/>
      <protection locked="0"/>
    </xf>
    <xf numFmtId="0" fontId="4" fillId="11" borderId="23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 applyProtection="1">
      <alignment horizontal="center" vertical="center" wrapText="1"/>
      <protection locked="0"/>
    </xf>
    <xf numFmtId="0" fontId="4" fillId="11" borderId="24" xfId="0" applyFont="1" applyFill="1" applyBorder="1" applyAlignment="1" applyProtection="1">
      <alignment horizontal="center" vertical="center" wrapText="1"/>
      <protection locked="0"/>
    </xf>
    <xf numFmtId="0" fontId="4" fillId="11" borderId="20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 applyProtection="1">
      <alignment horizontal="center" vertical="center" wrapText="1"/>
      <protection locked="0"/>
    </xf>
    <xf numFmtId="0" fontId="4" fillId="11" borderId="26" xfId="0" applyFont="1" applyFill="1" applyBorder="1" applyAlignment="1" applyProtection="1">
      <alignment horizontal="center" vertical="center" wrapText="1"/>
      <protection locked="0"/>
    </xf>
    <xf numFmtId="0" fontId="4" fillId="11" borderId="30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 applyProtection="1">
      <alignment horizontal="center" vertical="center" wrapText="1"/>
      <protection locked="0"/>
    </xf>
    <xf numFmtId="0" fontId="4" fillId="11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" fillId="17" borderId="17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11" borderId="2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5" fillId="22" borderId="22" xfId="0" applyFont="1" applyFill="1" applyBorder="1" applyAlignment="1">
      <alignment horizontal="center" vertical="center" wrapText="1"/>
    </xf>
    <xf numFmtId="0" fontId="15" fillId="22" borderId="25" xfId="0" applyFont="1" applyFill="1" applyBorder="1" applyAlignment="1">
      <alignment horizontal="center" vertical="center" wrapText="1"/>
    </xf>
    <xf numFmtId="0" fontId="15" fillId="22" borderId="28" xfId="0" applyFont="1" applyFill="1" applyBorder="1" applyAlignment="1">
      <alignment horizontal="center" vertical="center" wrapText="1"/>
    </xf>
    <xf numFmtId="0" fontId="15" fillId="22" borderId="36" xfId="0" applyFont="1" applyFill="1" applyBorder="1" applyAlignment="1">
      <alignment horizontal="center" vertical="center" wrapText="1"/>
    </xf>
    <xf numFmtId="0" fontId="15" fillId="22" borderId="27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3" borderId="16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0" fillId="25" borderId="25" xfId="0" applyNumberFormat="1" applyFill="1" applyBorder="1" applyAlignment="1">
      <alignment horizontal="center"/>
    </xf>
    <xf numFmtId="1" fontId="0" fillId="25" borderId="36" xfId="0" applyNumberFormat="1" applyFill="1" applyBorder="1" applyAlignment="1">
      <alignment horizontal="center"/>
    </xf>
    <xf numFmtId="1" fontId="0" fillId="25" borderId="39" xfId="0" applyNumberFormat="1" applyFill="1" applyBorder="1" applyAlignment="1">
      <alignment horizontal="center"/>
    </xf>
    <xf numFmtId="1" fontId="0" fillId="25" borderId="40" xfId="0" applyNumberFormat="1" applyFill="1" applyBorder="1" applyAlignment="1">
      <alignment horizontal="center"/>
    </xf>
    <xf numFmtId="1" fontId="0" fillId="25" borderId="4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13" fillId="7" borderId="16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8" fillId="22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7" borderId="44" xfId="0" applyFill="1" applyBorder="1" applyAlignment="1" applyProtection="1">
      <alignment horizontal="center"/>
      <protection locked="0"/>
    </xf>
    <xf numFmtId="0" fontId="0" fillId="7" borderId="45" xfId="0" applyFill="1" applyBorder="1" applyAlignment="1" applyProtection="1">
      <alignment horizontal="center"/>
      <protection locked="0"/>
    </xf>
    <xf numFmtId="0" fontId="0" fillId="7" borderId="46" xfId="0" applyFill="1" applyBorder="1" applyAlignment="1" applyProtection="1">
      <alignment horizontal="center"/>
      <protection locked="0"/>
    </xf>
    <xf numFmtId="0" fontId="0" fillId="7" borderId="47" xfId="0" applyFill="1" applyBorder="1" applyAlignment="1" applyProtection="1">
      <alignment horizontal="center"/>
      <protection locked="0"/>
    </xf>
    <xf numFmtId="0" fontId="0" fillId="7" borderId="48" xfId="0" applyFill="1" applyBorder="1" applyAlignment="1" applyProtection="1">
      <alignment horizontal="center"/>
      <protection locked="0"/>
    </xf>
    <xf numFmtId="0" fontId="0" fillId="7" borderId="38" xfId="0" applyFill="1" applyBorder="1" applyAlignment="1" applyProtection="1">
      <alignment horizontal="center"/>
      <protection locked="0"/>
    </xf>
    <xf numFmtId="0" fontId="0" fillId="7" borderId="49" xfId="0" applyFill="1" applyBorder="1" applyAlignment="1" applyProtection="1">
      <alignment horizontal="center"/>
      <protection locked="0"/>
    </xf>
    <xf numFmtId="0" fontId="0" fillId="17" borderId="16" xfId="0" applyFill="1" applyBorder="1" applyAlignment="1">
      <alignment horizontal="center"/>
    </xf>
    <xf numFmtId="0" fontId="16" fillId="17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1" fontId="1" fillId="9" borderId="16" xfId="0" applyNumberFormat="1" applyFont="1" applyFill="1" applyBorder="1" applyAlignment="1">
      <alignment horizontal="center"/>
    </xf>
    <xf numFmtId="1" fontId="14" fillId="7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 quotePrefix="1">
      <alignment horizontal="center" vertical="center" wrapText="1"/>
      <protection locked="0"/>
    </xf>
    <xf numFmtId="0" fontId="11" fillId="0" borderId="52" xfId="0" applyFont="1" applyBorder="1" applyAlignment="1" applyProtection="1" quotePrefix="1">
      <alignment horizontal="center" vertical="center" wrapText="1"/>
      <protection locked="0"/>
    </xf>
    <xf numFmtId="0" fontId="11" fillId="0" borderId="32" xfId="0" applyFont="1" applyBorder="1" applyAlignment="1" applyProtection="1" quotePrefix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1" borderId="57" xfId="0" applyFont="1" applyFill="1" applyBorder="1" applyAlignment="1">
      <alignment horizontal="center" vertical="center" wrapText="1"/>
    </xf>
    <xf numFmtId="0" fontId="5" fillId="11" borderId="58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67"/>
  <sheetViews>
    <sheetView tabSelected="1" zoomScalePageLayoutView="0" workbookViewId="0" topLeftCell="A1">
      <pane ySplit="5" topLeftCell="BM6" activePane="bottomLeft" state="frozen"/>
      <selection pane="topLeft" activeCell="A1" sqref="A1:IV2"/>
      <selection pane="bottomLeft" activeCell="J17" sqref="J17"/>
    </sheetView>
  </sheetViews>
  <sheetFormatPr defaultColWidth="11.421875" defaultRowHeight="12.75"/>
  <cols>
    <col min="1" max="1" width="16.57421875" style="2" customWidth="1"/>
    <col min="2" max="2" width="21.140625" style="2" bestFit="1" customWidth="1"/>
    <col min="3" max="3" width="16.7109375" style="2" bestFit="1" customWidth="1"/>
    <col min="4" max="4" width="14.8515625" style="2" bestFit="1" customWidth="1"/>
    <col min="5" max="5" width="16.57421875" style="2" bestFit="1" customWidth="1"/>
    <col min="6" max="6" width="13.7109375" style="2" customWidth="1"/>
    <col min="7" max="7" width="15.140625" style="2" customWidth="1"/>
    <col min="8" max="8" width="15.57421875" style="2" bestFit="1" customWidth="1"/>
    <col min="9" max="9" width="10.140625" style="2" bestFit="1" customWidth="1"/>
    <col min="10" max="10" width="13.7109375" style="2" bestFit="1" customWidth="1"/>
    <col min="11" max="11" width="17.57421875" style="2" bestFit="1" customWidth="1"/>
    <col min="12" max="12" width="15.57421875" style="2" bestFit="1" customWidth="1"/>
    <col min="13" max="16384" width="11.421875" style="2" customWidth="1"/>
  </cols>
  <sheetData>
    <row r="1" spans="3:5" ht="12.75">
      <c r="C1" s="170" t="s">
        <v>54</v>
      </c>
      <c r="D1" s="171"/>
      <c r="E1" s="172"/>
    </row>
    <row r="2" ht="13.5" thickBot="1"/>
    <row r="3" spans="1:8" ht="26.25" customHeight="1" thickBot="1">
      <c r="A3" s="3" t="s">
        <v>0</v>
      </c>
      <c r="B3" s="4" t="s">
        <v>1</v>
      </c>
      <c r="C3" s="5" t="s">
        <v>4</v>
      </c>
      <c r="D3" s="4" t="s">
        <v>2</v>
      </c>
      <c r="E3" s="4" t="s">
        <v>3</v>
      </c>
      <c r="F3" s="6" t="s">
        <v>5</v>
      </c>
      <c r="G3" s="4" t="s">
        <v>50</v>
      </c>
      <c r="H3" s="7" t="s">
        <v>6</v>
      </c>
    </row>
    <row r="4" spans="1:9" s="8" customFormat="1" ht="19.5" customHeight="1" thickBot="1">
      <c r="A4" s="70">
        <v>11</v>
      </c>
      <c r="B4" s="71">
        <v>13</v>
      </c>
      <c r="C4" s="71">
        <v>15</v>
      </c>
      <c r="D4" s="71">
        <v>12</v>
      </c>
      <c r="E4" s="71">
        <v>9</v>
      </c>
      <c r="F4" s="71">
        <v>15</v>
      </c>
      <c r="G4" s="72">
        <v>16</v>
      </c>
      <c r="H4" s="166">
        <f>SUM(A5:G5)+(B11*10)+(C11*10)+(SUM(D31:D56)+SUM(E31:E56)+F23)</f>
        <v>1260</v>
      </c>
      <c r="I4" s="156">
        <f>1250+(C21)+C62+C63+C64+C65+C66+C67+G62+G63+G64+G65+G66+G67</f>
        <v>1260</v>
      </c>
    </row>
    <row r="5" spans="1:13" ht="15" customHeight="1" thickBot="1">
      <c r="A5" s="73">
        <v>55</v>
      </c>
      <c r="B5" s="74">
        <v>65</v>
      </c>
      <c r="C5" s="74">
        <v>225</v>
      </c>
      <c r="D5" s="74">
        <v>60</v>
      </c>
      <c r="E5" s="74">
        <v>45</v>
      </c>
      <c r="F5" s="74">
        <v>225</v>
      </c>
      <c r="G5" s="75">
        <v>240</v>
      </c>
      <c r="H5" s="167"/>
      <c r="I5" s="157"/>
      <c r="J5" s="8"/>
      <c r="L5" s="8"/>
      <c r="M5" s="9"/>
    </row>
    <row r="6" spans="5:13" ht="15" customHeight="1">
      <c r="E6" s="8"/>
      <c r="F6" s="8"/>
      <c r="G6" s="8"/>
      <c r="H6" s="8"/>
      <c r="I6" s="8"/>
      <c r="J6" s="8"/>
      <c r="L6" s="8"/>
      <c r="M6" s="9"/>
    </row>
    <row r="7" spans="5:13" ht="15" customHeight="1" thickBot="1">
      <c r="E7" s="8"/>
      <c r="F7" s="8"/>
      <c r="G7" s="8"/>
      <c r="H7" s="8"/>
      <c r="I7" s="8"/>
      <c r="J7" s="8"/>
      <c r="L7" s="8"/>
      <c r="M7" s="9"/>
    </row>
    <row r="8" spans="2:5" ht="13.5" thickBot="1">
      <c r="B8" s="10" t="s">
        <v>39</v>
      </c>
      <c r="C8" s="11" t="s">
        <v>40</v>
      </c>
      <c r="E8" s="8"/>
    </row>
    <row r="9" spans="1:6" ht="15" customHeight="1" thickBot="1">
      <c r="A9" s="12" t="s">
        <v>49</v>
      </c>
      <c r="B9" s="14">
        <v>18</v>
      </c>
      <c r="C9" s="14">
        <v>13</v>
      </c>
      <c r="D9" s="77"/>
      <c r="E9" s="79" t="s">
        <v>67</v>
      </c>
      <c r="F9" s="80">
        <f>ROUNDDOWN((F4+C4)/2.5,0)</f>
        <v>12</v>
      </c>
    </row>
    <row r="10" spans="1:5" ht="15" customHeight="1" thickBot="1">
      <c r="A10" s="13" t="s">
        <v>29</v>
      </c>
      <c r="B10" s="14">
        <v>-1</v>
      </c>
      <c r="C10" s="14">
        <v>0</v>
      </c>
      <c r="D10" s="77"/>
      <c r="E10" s="8"/>
    </row>
    <row r="11" spans="1:6" ht="15" customHeight="1" thickBot="1">
      <c r="A11" s="15" t="s">
        <v>48</v>
      </c>
      <c r="B11" s="16"/>
      <c r="C11" s="16"/>
      <c r="E11" s="8"/>
      <c r="F11" s="155" t="s">
        <v>58</v>
      </c>
    </row>
    <row r="12" spans="1:6" ht="15" customHeight="1" thickBot="1">
      <c r="A12" s="17"/>
      <c r="B12" s="16"/>
      <c r="C12" s="16"/>
      <c r="E12" s="8"/>
      <c r="F12" s="163"/>
    </row>
    <row r="13" spans="1:6" ht="15" customHeight="1" thickBot="1">
      <c r="A13" s="18" t="s">
        <v>47</v>
      </c>
      <c r="B13" s="19">
        <f>SUM(B9:B11)</f>
        <v>17</v>
      </c>
      <c r="C13" s="19">
        <f>SUM(C9:C11)</f>
        <v>13</v>
      </c>
      <c r="E13" s="76" t="s">
        <v>59</v>
      </c>
      <c r="F13" s="14">
        <v>4</v>
      </c>
    </row>
    <row r="14" spans="2:5" ht="15" customHeight="1">
      <c r="B14" s="8"/>
      <c r="C14" s="20"/>
      <c r="E14" s="8"/>
    </row>
    <row r="15" spans="2:5" ht="15" customHeight="1">
      <c r="B15" s="8"/>
      <c r="C15" s="20"/>
      <c r="E15" s="8"/>
    </row>
    <row r="16" spans="2:5" ht="15" customHeight="1">
      <c r="B16" s="8"/>
      <c r="C16" s="20"/>
      <c r="E16" s="8"/>
    </row>
    <row r="17" spans="2:5" ht="15" customHeight="1">
      <c r="B17" s="8"/>
      <c r="C17" s="20"/>
      <c r="E17" s="8"/>
    </row>
    <row r="18" spans="2:10" ht="15" customHeight="1" thickBot="1">
      <c r="B18" s="8"/>
      <c r="C18" s="20"/>
      <c r="E18" s="8"/>
      <c r="J18" s="81"/>
    </row>
    <row r="19" spans="1:6" ht="15" customHeight="1" thickBot="1">
      <c r="A19" s="184" t="s">
        <v>29</v>
      </c>
      <c r="B19" s="185"/>
      <c r="C19" s="20"/>
      <c r="F19" s="161" t="s">
        <v>57</v>
      </c>
    </row>
    <row r="20" spans="1:6" ht="15" customHeight="1" thickBot="1">
      <c r="A20" s="186">
        <v>6</v>
      </c>
      <c r="B20" s="187"/>
      <c r="C20" s="18" t="s">
        <v>55</v>
      </c>
      <c r="F20" s="162"/>
    </row>
    <row r="21" spans="1:6" ht="15" customHeight="1" thickBot="1">
      <c r="A21" s="22" t="s">
        <v>36</v>
      </c>
      <c r="B21" s="67" t="s">
        <v>41</v>
      </c>
      <c r="C21" s="158">
        <v>-20</v>
      </c>
      <c r="E21" s="161" t="s">
        <v>53</v>
      </c>
      <c r="F21" s="168">
        <f>ROUND(G22+((D4+G4)/2),0)</f>
        <v>22</v>
      </c>
    </row>
    <row r="22" spans="1:7" ht="15" customHeight="1" thickBot="1">
      <c r="A22" s="23" t="s">
        <v>38</v>
      </c>
      <c r="B22" s="68" t="s">
        <v>42</v>
      </c>
      <c r="C22" s="159"/>
      <c r="E22" s="162"/>
      <c r="F22" s="169"/>
      <c r="G22" s="14">
        <v>8</v>
      </c>
    </row>
    <row r="23" spans="1:6" ht="15" customHeight="1" thickBot="1">
      <c r="A23" s="23" t="s">
        <v>35</v>
      </c>
      <c r="B23" s="68" t="s">
        <v>43</v>
      </c>
      <c r="C23" s="159"/>
      <c r="E23" s="12" t="s">
        <v>66</v>
      </c>
      <c r="F23" s="14"/>
    </row>
    <row r="24" spans="1:6" ht="15" customHeight="1" thickBot="1">
      <c r="A24" s="23" t="s">
        <v>34</v>
      </c>
      <c r="B24" s="68" t="s">
        <v>44</v>
      </c>
      <c r="C24" s="159"/>
      <c r="E24" s="78" t="s">
        <v>32</v>
      </c>
      <c r="F24" s="82">
        <f>F21+(F23/10)</f>
        <v>22</v>
      </c>
    </row>
    <row r="25" spans="1:5" ht="15" customHeight="1">
      <c r="A25" s="23" t="s">
        <v>37</v>
      </c>
      <c r="B25" s="68" t="s">
        <v>45</v>
      </c>
      <c r="C25" s="159"/>
      <c r="E25" s="8"/>
    </row>
    <row r="26" spans="1:5" ht="15" customHeight="1" thickBot="1">
      <c r="A26" s="24" t="s">
        <v>56</v>
      </c>
      <c r="B26" s="69" t="s">
        <v>46</v>
      </c>
      <c r="C26" s="160"/>
      <c r="E26" s="8"/>
    </row>
    <row r="27" spans="1:5" ht="15" customHeight="1">
      <c r="A27" s="8"/>
      <c r="B27" s="20"/>
      <c r="C27" s="20"/>
      <c r="E27" s="8"/>
    </row>
    <row r="28" ht="15" customHeight="1" thickBot="1">
      <c r="E28" s="8"/>
    </row>
    <row r="29" spans="5:6" ht="15" customHeight="1" thickBot="1">
      <c r="E29" s="8"/>
      <c r="F29" s="25"/>
    </row>
    <row r="30" spans="3:6" ht="26.25" thickBot="1">
      <c r="C30" s="26" t="s">
        <v>31</v>
      </c>
      <c r="D30" s="27" t="s">
        <v>52</v>
      </c>
      <c r="E30" s="28" t="s">
        <v>30</v>
      </c>
      <c r="F30" s="21" t="s">
        <v>33</v>
      </c>
    </row>
    <row r="31" spans="1:6" ht="12.75">
      <c r="A31" s="173" t="s">
        <v>21</v>
      </c>
      <c r="B31" s="29" t="s">
        <v>65</v>
      </c>
      <c r="C31" s="30">
        <f>ROUNDDOWN((F4+C4)/2,0)</f>
        <v>15</v>
      </c>
      <c r="D31" s="31">
        <v>65</v>
      </c>
      <c r="E31" s="32" t="s">
        <v>145</v>
      </c>
      <c r="F31" s="33">
        <f>SUM(C31:E31)</f>
        <v>80</v>
      </c>
    </row>
    <row r="32" spans="1:6" ht="12.75">
      <c r="A32" s="174"/>
      <c r="B32" s="34" t="s">
        <v>60</v>
      </c>
      <c r="C32" s="34">
        <f>ROUNDDOWN((A4+C4),0)</f>
        <v>26</v>
      </c>
      <c r="D32" s="35"/>
      <c r="E32" s="36"/>
      <c r="F32" s="139">
        <f aca="true" t="shared" si="0" ref="F32:F57">SUM(C32:E32)</f>
        <v>26</v>
      </c>
    </row>
    <row r="33" spans="1:6" ht="12.75">
      <c r="A33" s="174"/>
      <c r="B33" s="38" t="s">
        <v>64</v>
      </c>
      <c r="C33" s="38">
        <f>ROUNDDOWN((B4+C4+F4)/3,0)</f>
        <v>14</v>
      </c>
      <c r="D33" s="35"/>
      <c r="E33" s="36"/>
      <c r="F33" s="139">
        <f t="shared" si="0"/>
        <v>14</v>
      </c>
    </row>
    <row r="34" spans="1:6" ht="12.75">
      <c r="A34" s="174"/>
      <c r="B34" s="38" t="s">
        <v>62</v>
      </c>
      <c r="C34" s="38">
        <f>ROUNDDOWN((F4+G4+D4+C4)/4,0)</f>
        <v>14</v>
      </c>
      <c r="D34" s="35"/>
      <c r="E34" s="36"/>
      <c r="F34" s="139">
        <f t="shared" si="0"/>
        <v>14</v>
      </c>
    </row>
    <row r="35" spans="1:6" ht="12.75">
      <c r="A35" s="174"/>
      <c r="B35" s="38" t="s">
        <v>19</v>
      </c>
      <c r="C35" s="38">
        <f>ROUNDDOWN((C4+F4+B4)/2,0)</f>
        <v>21</v>
      </c>
      <c r="D35" s="35">
        <v>49</v>
      </c>
      <c r="E35" s="36"/>
      <c r="F35" s="139">
        <f t="shared" si="0"/>
        <v>70</v>
      </c>
    </row>
    <row r="36" spans="1:6" ht="12.75">
      <c r="A36" s="174"/>
      <c r="B36" s="38" t="s">
        <v>20</v>
      </c>
      <c r="C36" s="38">
        <f>ROUNDDOWN((C4+D4+F4)/3,0)</f>
        <v>14</v>
      </c>
      <c r="D36" s="35"/>
      <c r="E36" s="36"/>
      <c r="F36" s="139">
        <f t="shared" si="0"/>
        <v>14</v>
      </c>
    </row>
    <row r="37" spans="1:6" ht="12.75">
      <c r="A37" s="174"/>
      <c r="B37" s="38" t="s">
        <v>28</v>
      </c>
      <c r="C37" s="38">
        <f>ROUNDDOWN((C4+D4+F4)/3,0)</f>
        <v>14</v>
      </c>
      <c r="D37" s="35"/>
      <c r="E37" s="36"/>
      <c r="F37" s="37">
        <f t="shared" si="0"/>
        <v>14</v>
      </c>
    </row>
    <row r="38" spans="1:7" ht="13.5" thickBot="1">
      <c r="A38" s="174"/>
      <c r="B38" s="39" t="s">
        <v>51</v>
      </c>
      <c r="C38" s="38">
        <f>ROUNDDOWN((C4+D4+F4)/3,0)</f>
        <v>14</v>
      </c>
      <c r="D38" s="35"/>
      <c r="E38" s="36"/>
      <c r="F38" s="37">
        <f t="shared" si="0"/>
        <v>14</v>
      </c>
      <c r="G38" s="9">
        <f>C38*5</f>
        <v>70</v>
      </c>
    </row>
    <row r="39" spans="1:6" ht="12.75">
      <c r="A39" s="178" t="s">
        <v>22</v>
      </c>
      <c r="B39" s="40" t="s">
        <v>11</v>
      </c>
      <c r="C39" s="40">
        <f>ROUNDDOWN((D4+G4)/2,0)</f>
        <v>14</v>
      </c>
      <c r="D39" s="41">
        <v>56</v>
      </c>
      <c r="E39" s="42"/>
      <c r="F39" s="33">
        <f t="shared" si="0"/>
        <v>70</v>
      </c>
    </row>
    <row r="40" spans="1:6" ht="12.75">
      <c r="A40" s="179"/>
      <c r="B40" s="43" t="s">
        <v>10</v>
      </c>
      <c r="C40" s="43">
        <f>ROUNDDOWN((A20+D4+G4)/3,0)</f>
        <v>11</v>
      </c>
      <c r="D40" s="44">
        <v>45</v>
      </c>
      <c r="E40" s="45"/>
      <c r="F40" s="139">
        <f t="shared" si="0"/>
        <v>56</v>
      </c>
    </row>
    <row r="41" spans="1:6" ht="13.5" thickBot="1">
      <c r="A41" s="180"/>
      <c r="B41" s="46" t="s">
        <v>23</v>
      </c>
      <c r="C41" s="46">
        <f>ROUNDDOWN(D4/3,0)</f>
        <v>4</v>
      </c>
      <c r="D41" s="47">
        <v>36</v>
      </c>
      <c r="E41" s="48"/>
      <c r="F41" s="37">
        <f t="shared" si="0"/>
        <v>40</v>
      </c>
    </row>
    <row r="42" spans="1:6" ht="12.75">
      <c r="A42" s="181" t="s">
        <v>24</v>
      </c>
      <c r="B42" s="49" t="s">
        <v>12</v>
      </c>
      <c r="C42" s="49">
        <f>ROUNDDOWN((F4+D4)/4,0)</f>
        <v>6</v>
      </c>
      <c r="D42" s="50">
        <v>24</v>
      </c>
      <c r="E42" s="51"/>
      <c r="F42" s="33">
        <f t="shared" si="0"/>
        <v>30</v>
      </c>
    </row>
    <row r="43" spans="1:6" ht="12.75">
      <c r="A43" s="182"/>
      <c r="B43" s="52" t="s">
        <v>25</v>
      </c>
      <c r="C43" s="52">
        <f>ROUNDDOWN((C4+D4)/4,0)</f>
        <v>6</v>
      </c>
      <c r="D43" s="53">
        <v>34</v>
      </c>
      <c r="E43" s="54"/>
      <c r="F43" s="37">
        <f t="shared" si="0"/>
        <v>40</v>
      </c>
    </row>
    <row r="44" spans="1:6" ht="12.75">
      <c r="A44" s="182"/>
      <c r="B44" s="52" t="s">
        <v>9</v>
      </c>
      <c r="C44" s="52">
        <f>ROUNDDOWN((D4+C4)/2,0)</f>
        <v>13</v>
      </c>
      <c r="D44" s="53">
        <v>36</v>
      </c>
      <c r="E44" s="54"/>
      <c r="F44" s="139">
        <f t="shared" si="0"/>
        <v>49</v>
      </c>
    </row>
    <row r="45" spans="1:6" ht="12.75">
      <c r="A45" s="182"/>
      <c r="B45" s="52" t="s">
        <v>26</v>
      </c>
      <c r="C45" s="52">
        <f>ROUNDDOWN((A20+C4)/4,0)</f>
        <v>5</v>
      </c>
      <c r="D45" s="53"/>
      <c r="E45" s="54"/>
      <c r="F45" s="139">
        <f t="shared" si="0"/>
        <v>5</v>
      </c>
    </row>
    <row r="46" spans="1:6" ht="12.75">
      <c r="A46" s="182"/>
      <c r="B46" s="52" t="s">
        <v>63</v>
      </c>
      <c r="C46" s="52">
        <f>ROUNDDOWN((C4+D4)/2,0)</f>
        <v>13</v>
      </c>
      <c r="D46" s="53"/>
      <c r="E46" s="54"/>
      <c r="F46" s="37">
        <f t="shared" si="0"/>
        <v>13</v>
      </c>
    </row>
    <row r="47" spans="1:6" ht="12.75">
      <c r="A47" s="182"/>
      <c r="B47" s="52" t="s">
        <v>61</v>
      </c>
      <c r="C47" s="52">
        <f>ROUNDDOWN((E4+D4)/2,0)</f>
        <v>10</v>
      </c>
      <c r="D47" s="53"/>
      <c r="E47" s="54"/>
      <c r="F47" s="37">
        <f t="shared" si="0"/>
        <v>10</v>
      </c>
    </row>
    <row r="48" spans="1:6" ht="12.75">
      <c r="A48" s="182"/>
      <c r="B48" s="52" t="s">
        <v>18</v>
      </c>
      <c r="C48" s="52">
        <f>ROUNDDOWN(F4/2,0)</f>
        <v>7</v>
      </c>
      <c r="D48" s="53"/>
      <c r="E48" s="54"/>
      <c r="F48" s="37">
        <f t="shared" si="0"/>
        <v>7</v>
      </c>
    </row>
    <row r="49" spans="1:6" ht="12.75">
      <c r="A49" s="182"/>
      <c r="B49" s="52" t="s">
        <v>17</v>
      </c>
      <c r="C49" s="52">
        <f>ROUNDDOWN((A20+F4)/4,0)</f>
        <v>5</v>
      </c>
      <c r="D49" s="53"/>
      <c r="E49" s="54"/>
      <c r="F49" s="37">
        <f t="shared" si="0"/>
        <v>5</v>
      </c>
    </row>
    <row r="50" spans="1:6" ht="13.5" thickBot="1">
      <c r="A50" s="183"/>
      <c r="B50" s="55" t="s">
        <v>16</v>
      </c>
      <c r="C50" s="52">
        <f>ROUNDDOWN((A20+F4)/4,0)</f>
        <v>5</v>
      </c>
      <c r="D50" s="56"/>
      <c r="E50" s="57"/>
      <c r="F50" s="37">
        <f t="shared" si="0"/>
        <v>5</v>
      </c>
    </row>
    <row r="51" spans="1:6" ht="12.75">
      <c r="A51" s="175" t="s">
        <v>99</v>
      </c>
      <c r="B51" s="58" t="s">
        <v>8</v>
      </c>
      <c r="C51" s="58">
        <f>ROUNDDOWN(D4,0)</f>
        <v>12</v>
      </c>
      <c r="D51" s="59"/>
      <c r="E51" s="60"/>
      <c r="F51" s="33">
        <f t="shared" si="0"/>
        <v>12</v>
      </c>
    </row>
    <row r="52" spans="1:6" ht="12.75">
      <c r="A52" s="176"/>
      <c r="B52" s="61" t="s">
        <v>15</v>
      </c>
      <c r="C52" s="61">
        <f>ROUNDDOWN(C4,0)</f>
        <v>15</v>
      </c>
      <c r="D52" s="62"/>
      <c r="E52" s="63"/>
      <c r="F52" s="139">
        <f t="shared" si="0"/>
        <v>15</v>
      </c>
    </row>
    <row r="53" spans="1:6" ht="12.75">
      <c r="A53" s="176"/>
      <c r="B53" s="61" t="s">
        <v>7</v>
      </c>
      <c r="C53" s="61">
        <f>ROUNDDOWN((A20+D4)/4,0)</f>
        <v>4</v>
      </c>
      <c r="D53" s="62"/>
      <c r="E53" s="63"/>
      <c r="F53" s="139">
        <f t="shared" si="0"/>
        <v>4</v>
      </c>
    </row>
    <row r="54" spans="1:6" ht="12.75">
      <c r="A54" s="176"/>
      <c r="B54" s="61" t="s">
        <v>13</v>
      </c>
      <c r="C54" s="61">
        <f>ROUNDDOWN((A20+D4+E4)/6,0)</f>
        <v>4</v>
      </c>
      <c r="D54" s="62"/>
      <c r="E54" s="63"/>
      <c r="F54" s="139">
        <f t="shared" si="0"/>
        <v>4</v>
      </c>
    </row>
    <row r="55" spans="1:6" ht="12.75">
      <c r="A55" s="176"/>
      <c r="B55" s="61" t="s">
        <v>14</v>
      </c>
      <c r="C55" s="61">
        <f>ROUNDDOWN((D4+A20+C4)/3,0)</f>
        <v>11</v>
      </c>
      <c r="D55" s="62"/>
      <c r="E55" s="63"/>
      <c r="F55" s="139">
        <f t="shared" si="0"/>
        <v>11</v>
      </c>
    </row>
    <row r="56" spans="1:6" ht="12.75">
      <c r="A56" s="176"/>
      <c r="B56" s="61" t="s">
        <v>27</v>
      </c>
      <c r="C56" s="61">
        <f>ROUNDDOWN(C4/2,0)</f>
        <v>7</v>
      </c>
      <c r="D56" s="62"/>
      <c r="E56" s="63"/>
      <c r="F56" s="139">
        <f t="shared" si="0"/>
        <v>7</v>
      </c>
    </row>
    <row r="57" spans="1:6" ht="12.75" customHeight="1" thickBot="1">
      <c r="A57" s="177"/>
      <c r="B57" s="64" t="s">
        <v>135</v>
      </c>
      <c r="C57" s="64">
        <f>ROUNDDOWN((F4+E4)/2,0)</f>
        <v>12</v>
      </c>
      <c r="D57" s="65"/>
      <c r="E57" s="66"/>
      <c r="F57" s="37">
        <f t="shared" si="0"/>
        <v>12</v>
      </c>
    </row>
    <row r="61" spans="2:8" ht="12.75" customHeight="1">
      <c r="B61" s="164" t="s">
        <v>104</v>
      </c>
      <c r="C61" s="165"/>
      <c r="D61" s="119" t="s">
        <v>144</v>
      </c>
      <c r="F61" s="164" t="s">
        <v>105</v>
      </c>
      <c r="G61" s="165"/>
      <c r="H61" s="119" t="s">
        <v>144</v>
      </c>
    </row>
    <row r="62" spans="2:8" ht="12.75">
      <c r="B62" s="119" t="s">
        <v>106</v>
      </c>
      <c r="C62" s="119">
        <v>30</v>
      </c>
      <c r="D62" s="119">
        <v>30</v>
      </c>
      <c r="F62" s="119" t="s">
        <v>112</v>
      </c>
      <c r="G62" s="119"/>
      <c r="H62" s="119">
        <v>-10</v>
      </c>
    </row>
    <row r="63" spans="2:8" ht="12.75">
      <c r="B63" s="119" t="s">
        <v>107</v>
      </c>
      <c r="C63" s="119"/>
      <c r="D63" s="119">
        <v>30</v>
      </c>
      <c r="F63" s="119" t="s">
        <v>113</v>
      </c>
      <c r="G63" s="119"/>
      <c r="H63" s="119">
        <v>-15</v>
      </c>
    </row>
    <row r="64" spans="2:8" ht="12.75">
      <c r="B64" s="119" t="s">
        <v>108</v>
      </c>
      <c r="C64" s="119"/>
      <c r="D64" s="119">
        <v>15</v>
      </c>
      <c r="F64" s="119" t="s">
        <v>114</v>
      </c>
      <c r="G64" s="119"/>
      <c r="H64" s="119">
        <v>-10</v>
      </c>
    </row>
    <row r="65" spans="2:8" ht="12.75">
      <c r="B65" s="119" t="s">
        <v>109</v>
      </c>
      <c r="C65" s="119"/>
      <c r="D65" s="119">
        <v>10</v>
      </c>
      <c r="F65" s="119" t="s">
        <v>115</v>
      </c>
      <c r="G65" s="119"/>
      <c r="H65" s="119">
        <v>-20</v>
      </c>
    </row>
    <row r="66" spans="2:8" ht="12.75">
      <c r="B66" s="119" t="s">
        <v>110</v>
      </c>
      <c r="C66" s="119"/>
      <c r="D66" s="119">
        <v>10</v>
      </c>
      <c r="F66" s="119" t="s">
        <v>116</v>
      </c>
      <c r="G66" s="119"/>
      <c r="H66" s="119">
        <v>-10</v>
      </c>
    </row>
    <row r="67" spans="2:8" ht="25.5">
      <c r="B67" s="119" t="s">
        <v>111</v>
      </c>
      <c r="C67" s="119"/>
      <c r="D67" s="119">
        <v>30</v>
      </c>
      <c r="F67" s="119" t="s">
        <v>117</v>
      </c>
      <c r="G67" s="119"/>
      <c r="H67" s="119">
        <v>-15</v>
      </c>
    </row>
  </sheetData>
  <sheetProtection/>
  <mergeCells count="16">
    <mergeCell ref="C1:E1"/>
    <mergeCell ref="A31:A38"/>
    <mergeCell ref="A51:A57"/>
    <mergeCell ref="A39:A41"/>
    <mergeCell ref="A42:A50"/>
    <mergeCell ref="A19:B19"/>
    <mergeCell ref="A20:B20"/>
    <mergeCell ref="E21:E22"/>
    <mergeCell ref="B61:C61"/>
    <mergeCell ref="F61:G61"/>
    <mergeCell ref="H4:H5"/>
    <mergeCell ref="F21:F22"/>
    <mergeCell ref="I4:I5"/>
    <mergeCell ref="C21:C26"/>
    <mergeCell ref="F19:F20"/>
    <mergeCell ref="F11:F12"/>
  </mergeCells>
  <printOptions/>
  <pageMargins left="0.75" right="0.75" top="1" bottom="1" header="0.4921259845" footer="0.4921259845"/>
  <pageSetup horizontalDpi="600" verticalDpi="600" orientation="landscape" paperSize="9" scale="91" r:id="rId2"/>
  <rowBreaks count="1" manualBreakCount="1">
    <brk id="27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2:L68"/>
  <sheetViews>
    <sheetView zoomScalePageLayoutView="0" workbookViewId="0" topLeftCell="A13">
      <selection activeCell="M59" sqref="M59"/>
    </sheetView>
  </sheetViews>
  <sheetFormatPr defaultColWidth="11.421875" defaultRowHeight="12.75"/>
  <cols>
    <col min="1" max="1" width="19.8515625" style="0" bestFit="1" customWidth="1"/>
    <col min="2" max="2" width="13.00390625" style="0" bestFit="1" customWidth="1"/>
    <col min="3" max="3" width="12.421875" style="0" bestFit="1" customWidth="1"/>
    <col min="4" max="4" width="13.57421875" style="0" customWidth="1"/>
    <col min="5" max="6" width="13.421875" style="0" customWidth="1"/>
    <col min="7" max="7" width="12.421875" style="0" bestFit="1" customWidth="1"/>
    <col min="8" max="10" width="13.421875" style="0" bestFit="1" customWidth="1"/>
  </cols>
  <sheetData>
    <row r="1" ht="13.5" thickBot="1"/>
    <row r="2" spans="3:9" ht="13.5" thickBot="1">
      <c r="C2" s="94" t="s">
        <v>89</v>
      </c>
      <c r="D2" s="200"/>
      <c r="E2" s="201"/>
      <c r="F2" s="201"/>
      <c r="G2" s="201"/>
      <c r="H2" s="201"/>
      <c r="I2" s="202"/>
    </row>
    <row r="3" spans="3:9" ht="13.5" thickBot="1">
      <c r="C3" s="97"/>
      <c r="D3" s="96"/>
      <c r="E3" s="96"/>
      <c r="F3" s="96"/>
      <c r="G3" s="96"/>
      <c r="H3" s="96"/>
      <c r="I3" s="96"/>
    </row>
    <row r="4" spans="1:12" ht="13.5" thickBot="1">
      <c r="A4" s="188" t="s">
        <v>97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</row>
    <row r="5" ht="13.5" thickBot="1"/>
    <row r="6" spans="1:12" ht="13.5" thickBot="1">
      <c r="A6" s="85"/>
      <c r="B6" s="84" t="s">
        <v>69</v>
      </c>
      <c r="C6" s="84" t="s">
        <v>70</v>
      </c>
      <c r="D6" s="84" t="s">
        <v>71</v>
      </c>
      <c r="E6" s="84" t="s">
        <v>72</v>
      </c>
      <c r="F6" s="84" t="s">
        <v>73</v>
      </c>
      <c r="G6" s="84" t="s">
        <v>74</v>
      </c>
      <c r="H6" s="84" t="s">
        <v>75</v>
      </c>
      <c r="I6" s="84" t="s">
        <v>76</v>
      </c>
      <c r="J6" s="84" t="s">
        <v>77</v>
      </c>
      <c r="K6" s="84" t="s">
        <v>78</v>
      </c>
      <c r="L6" s="84" t="s">
        <v>79</v>
      </c>
    </row>
    <row r="7" spans="1:12" ht="13.5" thickBot="1">
      <c r="A7" s="83" t="s">
        <v>0</v>
      </c>
      <c r="B7" s="86">
        <f>'Création de perso'!A4</f>
        <v>11</v>
      </c>
      <c r="C7" s="103"/>
      <c r="D7" s="103"/>
      <c r="E7" s="103"/>
      <c r="F7" s="103"/>
      <c r="G7" s="103"/>
      <c r="H7" s="103"/>
      <c r="I7" s="103"/>
      <c r="J7" s="103"/>
      <c r="K7" s="103"/>
      <c r="L7" s="91">
        <f aca="true" t="shared" si="0" ref="L7:L13">SUM(B7:J7)-K7</f>
        <v>11</v>
      </c>
    </row>
    <row r="8" spans="1:12" ht="13.5" thickBot="1">
      <c r="A8" s="83" t="s">
        <v>1</v>
      </c>
      <c r="B8" s="87">
        <f>'Création de perso'!B4</f>
        <v>13</v>
      </c>
      <c r="C8" s="104"/>
      <c r="D8" s="104"/>
      <c r="E8" s="104"/>
      <c r="F8" s="104"/>
      <c r="G8" s="104"/>
      <c r="H8" s="104"/>
      <c r="I8" s="105"/>
      <c r="J8" s="105"/>
      <c r="K8" s="105"/>
      <c r="L8" s="92">
        <f t="shared" si="0"/>
        <v>13</v>
      </c>
    </row>
    <row r="9" spans="1:12" ht="13.5" thickBot="1">
      <c r="A9" s="83" t="s">
        <v>4</v>
      </c>
      <c r="B9" s="87">
        <f>'Création de perso'!C4</f>
        <v>15</v>
      </c>
      <c r="C9" s="105"/>
      <c r="D9" s="105"/>
      <c r="E9" s="105"/>
      <c r="F9" s="105"/>
      <c r="G9" s="105"/>
      <c r="H9" s="105"/>
      <c r="I9" s="105"/>
      <c r="J9" s="105"/>
      <c r="K9" s="105"/>
      <c r="L9" s="92">
        <f t="shared" si="0"/>
        <v>15</v>
      </c>
    </row>
    <row r="10" spans="1:12" ht="13.5" thickBot="1">
      <c r="A10" s="83" t="s">
        <v>2</v>
      </c>
      <c r="B10" s="87">
        <f>'Création de perso'!D4</f>
        <v>12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92">
        <f t="shared" si="0"/>
        <v>12</v>
      </c>
    </row>
    <row r="11" spans="1:12" ht="13.5" thickBot="1">
      <c r="A11" s="83" t="s">
        <v>3</v>
      </c>
      <c r="B11" s="87">
        <f>'Création de perso'!E4</f>
        <v>9</v>
      </c>
      <c r="C11" s="105"/>
      <c r="D11" s="105"/>
      <c r="E11" s="105"/>
      <c r="F11" s="105"/>
      <c r="G11" s="105"/>
      <c r="H11" s="105"/>
      <c r="I11" s="105"/>
      <c r="J11" s="105"/>
      <c r="K11" s="105"/>
      <c r="L11" s="92">
        <f t="shared" si="0"/>
        <v>9</v>
      </c>
    </row>
    <row r="12" spans="1:12" ht="13.5" thickBot="1">
      <c r="A12" s="83" t="s">
        <v>68</v>
      </c>
      <c r="B12" s="87">
        <f>'Création de perso'!F4</f>
        <v>15</v>
      </c>
      <c r="C12" s="105"/>
      <c r="D12" s="105"/>
      <c r="E12" s="105"/>
      <c r="F12" s="105"/>
      <c r="G12" s="105"/>
      <c r="H12" s="105"/>
      <c r="I12" s="105"/>
      <c r="J12" s="105"/>
      <c r="K12" s="105"/>
      <c r="L12" s="92">
        <f t="shared" si="0"/>
        <v>15</v>
      </c>
    </row>
    <row r="13" spans="1:12" ht="13.5" thickBot="1">
      <c r="A13" s="83" t="s">
        <v>50</v>
      </c>
      <c r="B13" s="88">
        <f>'Création de perso'!G4</f>
        <v>16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93">
        <f t="shared" si="0"/>
        <v>16</v>
      </c>
    </row>
    <row r="14" spans="1:12" ht="13.5" thickBot="1">
      <c r="A14" s="191" t="s">
        <v>80</v>
      </c>
      <c r="B14" s="192"/>
      <c r="C14" s="138">
        <f>SUM(C7:C13)*15</f>
        <v>0</v>
      </c>
      <c r="D14" s="138">
        <f>SUM(D7:D13)*5</f>
        <v>0</v>
      </c>
      <c r="E14" s="138">
        <f>SUM(E7:E13)*10</f>
        <v>0</v>
      </c>
      <c r="F14" s="138">
        <f>SUM(F7:F13)*20</f>
        <v>0</v>
      </c>
      <c r="G14" s="138">
        <f>SUM(G7:G13)*50</f>
        <v>0</v>
      </c>
      <c r="H14" s="138">
        <f>SUM(H7:H13)*100</f>
        <v>0</v>
      </c>
      <c r="I14" s="138">
        <f>SUM(I7:I13)*200</f>
        <v>0</v>
      </c>
      <c r="J14" s="138">
        <f>SUM(J7:J13)*500</f>
        <v>0</v>
      </c>
      <c r="K14" s="137">
        <f>SUM(C14:J14)</f>
        <v>0</v>
      </c>
      <c r="L14" s="89"/>
    </row>
    <row r="15" spans="3:11" ht="13.5" thickBot="1">
      <c r="C15" s="101" t="s">
        <v>81</v>
      </c>
      <c r="D15" s="101" t="s">
        <v>82</v>
      </c>
      <c r="E15" s="101" t="s">
        <v>83</v>
      </c>
      <c r="F15" s="101" t="s">
        <v>84</v>
      </c>
      <c r="G15" s="101" t="s">
        <v>85</v>
      </c>
      <c r="H15" s="101" t="s">
        <v>86</v>
      </c>
      <c r="I15" s="101" t="s">
        <v>87</v>
      </c>
      <c r="J15" s="101" t="s">
        <v>88</v>
      </c>
      <c r="K15" s="117" t="s">
        <v>32</v>
      </c>
    </row>
    <row r="17" ht="13.5" thickBot="1"/>
    <row r="18" spans="1:2" ht="13.5" thickBot="1">
      <c r="A18" s="95" t="s">
        <v>90</v>
      </c>
      <c r="B18" s="102">
        <f>D2-(K14+I50+C64+D64+G64+H64+Magie!I6)</f>
        <v>0</v>
      </c>
    </row>
    <row r="19" ht="13.5" thickBot="1"/>
    <row r="20" spans="1:12" ht="13.5" thickBot="1">
      <c r="A20" s="188" t="s">
        <v>98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90"/>
    </row>
    <row r="21" ht="13.5" thickBot="1"/>
    <row r="22" spans="1:10" ht="13.5" thickBot="1">
      <c r="A22" s="85"/>
      <c r="B22" s="84" t="s">
        <v>69</v>
      </c>
      <c r="C22" s="98" t="s">
        <v>91</v>
      </c>
      <c r="D22" s="98" t="s">
        <v>92</v>
      </c>
      <c r="E22" s="98" t="s">
        <v>93</v>
      </c>
      <c r="F22" s="98" t="s">
        <v>94</v>
      </c>
      <c r="G22" s="98" t="s">
        <v>95</v>
      </c>
      <c r="H22" s="99" t="s">
        <v>96</v>
      </c>
      <c r="I22" s="84" t="s">
        <v>78</v>
      </c>
      <c r="J22" s="84" t="s">
        <v>79</v>
      </c>
    </row>
    <row r="23" spans="1:10" ht="12.75">
      <c r="A23" s="29" t="s">
        <v>65</v>
      </c>
      <c r="B23" s="107">
        <f>'Création de perso'!F31</f>
        <v>80</v>
      </c>
      <c r="C23" s="112"/>
      <c r="D23" s="112"/>
      <c r="E23" s="112"/>
      <c r="F23" s="112"/>
      <c r="G23" s="112"/>
      <c r="H23" s="112"/>
      <c r="I23" s="103"/>
      <c r="J23" s="91">
        <f aca="true" t="shared" si="1" ref="J23:J48">SUM(B23:H23)-I23</f>
        <v>80</v>
      </c>
    </row>
    <row r="24" spans="1:10" ht="12.75">
      <c r="A24" s="34" t="s">
        <v>60</v>
      </c>
      <c r="B24" s="108">
        <f>'Création de perso'!F32</f>
        <v>26</v>
      </c>
      <c r="C24" s="113"/>
      <c r="D24" s="113"/>
      <c r="E24" s="113"/>
      <c r="F24" s="113"/>
      <c r="G24" s="113"/>
      <c r="H24" s="113"/>
      <c r="I24" s="105"/>
      <c r="J24" s="92">
        <f t="shared" si="1"/>
        <v>26</v>
      </c>
    </row>
    <row r="25" spans="1:10" ht="12.75">
      <c r="A25" s="38" t="s">
        <v>64</v>
      </c>
      <c r="B25" s="108">
        <f>'Création de perso'!F33</f>
        <v>14</v>
      </c>
      <c r="C25" s="113"/>
      <c r="D25" s="113"/>
      <c r="E25" s="113"/>
      <c r="F25" s="113"/>
      <c r="G25" s="113"/>
      <c r="H25" s="113"/>
      <c r="I25" s="105"/>
      <c r="J25" s="92">
        <f t="shared" si="1"/>
        <v>14</v>
      </c>
    </row>
    <row r="26" spans="1:10" ht="12.75">
      <c r="A26" s="38" t="s">
        <v>62</v>
      </c>
      <c r="B26" s="108">
        <f>'Création de perso'!F34</f>
        <v>14</v>
      </c>
      <c r="C26" s="113"/>
      <c r="D26" s="113"/>
      <c r="E26" s="113"/>
      <c r="F26" s="113"/>
      <c r="G26" s="113"/>
      <c r="H26" s="113"/>
      <c r="I26" s="105"/>
      <c r="J26" s="92">
        <f t="shared" si="1"/>
        <v>14</v>
      </c>
    </row>
    <row r="27" spans="1:10" ht="12.75">
      <c r="A27" s="38" t="s">
        <v>19</v>
      </c>
      <c r="B27" s="108">
        <f>'Création de perso'!F35</f>
        <v>70</v>
      </c>
      <c r="C27" s="113"/>
      <c r="D27" s="113"/>
      <c r="E27" s="113"/>
      <c r="F27" s="113"/>
      <c r="G27" s="113"/>
      <c r="H27" s="113"/>
      <c r="I27" s="105"/>
      <c r="J27" s="92">
        <f t="shared" si="1"/>
        <v>70</v>
      </c>
    </row>
    <row r="28" spans="1:10" ht="12.75">
      <c r="A28" s="38" t="s">
        <v>20</v>
      </c>
      <c r="B28" s="108">
        <f>'Création de perso'!F36</f>
        <v>14</v>
      </c>
      <c r="C28" s="113"/>
      <c r="D28" s="113"/>
      <c r="E28" s="113"/>
      <c r="F28" s="113"/>
      <c r="G28" s="113"/>
      <c r="H28" s="113"/>
      <c r="I28" s="105"/>
      <c r="J28" s="92">
        <f t="shared" si="1"/>
        <v>14</v>
      </c>
    </row>
    <row r="29" spans="1:10" ht="12.75">
      <c r="A29" s="38" t="s">
        <v>28</v>
      </c>
      <c r="B29" s="108">
        <f>'Création de perso'!F37</f>
        <v>14</v>
      </c>
      <c r="C29" s="113"/>
      <c r="D29" s="113"/>
      <c r="E29" s="113"/>
      <c r="F29" s="113"/>
      <c r="G29" s="113"/>
      <c r="H29" s="113"/>
      <c r="I29" s="105"/>
      <c r="J29" s="92">
        <f t="shared" si="1"/>
        <v>14</v>
      </c>
    </row>
    <row r="30" spans="1:10" ht="13.5" thickBot="1">
      <c r="A30" s="39" t="s">
        <v>51</v>
      </c>
      <c r="B30" s="109">
        <f>'Création de perso'!F38</f>
        <v>14</v>
      </c>
      <c r="C30" s="114"/>
      <c r="D30" s="114"/>
      <c r="E30" s="114"/>
      <c r="F30" s="114"/>
      <c r="G30" s="114"/>
      <c r="H30" s="114"/>
      <c r="I30" s="105"/>
      <c r="J30" s="93">
        <f t="shared" si="1"/>
        <v>14</v>
      </c>
    </row>
    <row r="31" spans="1:10" ht="12.75">
      <c r="A31" s="40" t="s">
        <v>11</v>
      </c>
      <c r="B31" s="107">
        <f>'Création de perso'!F39</f>
        <v>70</v>
      </c>
      <c r="C31" s="112"/>
      <c r="D31" s="112"/>
      <c r="E31" s="112"/>
      <c r="F31" s="112"/>
      <c r="G31" s="112"/>
      <c r="H31" s="112"/>
      <c r="I31" s="112"/>
      <c r="J31" s="118">
        <f t="shared" si="1"/>
        <v>70</v>
      </c>
    </row>
    <row r="32" spans="1:10" ht="12.75">
      <c r="A32" s="43" t="s">
        <v>10</v>
      </c>
      <c r="B32" s="108">
        <f>'Création de perso'!F40</f>
        <v>56</v>
      </c>
      <c r="C32" s="113"/>
      <c r="D32" s="113"/>
      <c r="E32" s="113"/>
      <c r="F32" s="113"/>
      <c r="G32" s="113"/>
      <c r="H32" s="113"/>
      <c r="I32" s="113"/>
      <c r="J32" s="92">
        <f t="shared" si="1"/>
        <v>56</v>
      </c>
    </row>
    <row r="33" spans="1:10" ht="13.5" thickBot="1">
      <c r="A33" s="46" t="s">
        <v>23</v>
      </c>
      <c r="B33" s="110">
        <f>'Création de perso'!F41</f>
        <v>40</v>
      </c>
      <c r="C33" s="115"/>
      <c r="D33" s="115"/>
      <c r="E33" s="115"/>
      <c r="F33" s="115"/>
      <c r="G33" s="115"/>
      <c r="H33" s="115"/>
      <c r="I33" s="115"/>
      <c r="J33" s="93">
        <f t="shared" si="1"/>
        <v>40</v>
      </c>
    </row>
    <row r="34" spans="1:10" ht="12.75">
      <c r="A34" s="49" t="s">
        <v>12</v>
      </c>
      <c r="B34" s="111">
        <f>'Création de perso'!F42</f>
        <v>30</v>
      </c>
      <c r="C34" s="116"/>
      <c r="D34" s="116"/>
      <c r="E34" s="116"/>
      <c r="F34" s="116"/>
      <c r="G34" s="116"/>
      <c r="H34" s="116"/>
      <c r="I34" s="105"/>
      <c r="J34" s="118">
        <f t="shared" si="1"/>
        <v>30</v>
      </c>
    </row>
    <row r="35" spans="1:10" ht="12.75">
      <c r="A35" s="52" t="s">
        <v>25</v>
      </c>
      <c r="B35" s="108">
        <f>'Création de perso'!F43</f>
        <v>40</v>
      </c>
      <c r="C35" s="113"/>
      <c r="D35" s="113"/>
      <c r="E35" s="113"/>
      <c r="F35" s="113"/>
      <c r="G35" s="113"/>
      <c r="H35" s="113"/>
      <c r="I35" s="105"/>
      <c r="J35" s="92">
        <f t="shared" si="1"/>
        <v>40</v>
      </c>
    </row>
    <row r="36" spans="1:10" ht="12.75">
      <c r="A36" s="52" t="s">
        <v>9</v>
      </c>
      <c r="B36" s="108">
        <f>'Création de perso'!F44</f>
        <v>49</v>
      </c>
      <c r="C36" s="113"/>
      <c r="D36" s="113"/>
      <c r="E36" s="113"/>
      <c r="F36" s="113"/>
      <c r="G36" s="113"/>
      <c r="H36" s="113"/>
      <c r="I36" s="105"/>
      <c r="J36" s="92">
        <f t="shared" si="1"/>
        <v>49</v>
      </c>
    </row>
    <row r="37" spans="1:10" ht="12.75">
      <c r="A37" s="52" t="s">
        <v>26</v>
      </c>
      <c r="B37" s="108">
        <f>'Création de perso'!F45</f>
        <v>5</v>
      </c>
      <c r="C37" s="113"/>
      <c r="D37" s="113"/>
      <c r="E37" s="113"/>
      <c r="F37" s="113"/>
      <c r="G37" s="113"/>
      <c r="H37" s="113"/>
      <c r="I37" s="105"/>
      <c r="J37" s="92">
        <f t="shared" si="1"/>
        <v>5</v>
      </c>
    </row>
    <row r="38" spans="1:10" ht="12.75">
      <c r="A38" s="52" t="s">
        <v>63</v>
      </c>
      <c r="B38" s="108">
        <f>'Création de perso'!F46</f>
        <v>13</v>
      </c>
      <c r="C38" s="113"/>
      <c r="D38" s="113"/>
      <c r="E38" s="113"/>
      <c r="F38" s="113"/>
      <c r="G38" s="113"/>
      <c r="H38" s="113"/>
      <c r="I38" s="105"/>
      <c r="J38" s="92">
        <f t="shared" si="1"/>
        <v>13</v>
      </c>
    </row>
    <row r="39" spans="1:10" ht="12.75">
      <c r="A39" s="52" t="s">
        <v>61</v>
      </c>
      <c r="B39" s="108">
        <f>'Création de perso'!F47</f>
        <v>10</v>
      </c>
      <c r="C39" s="113"/>
      <c r="D39" s="113"/>
      <c r="E39" s="113"/>
      <c r="F39" s="113"/>
      <c r="G39" s="113"/>
      <c r="H39" s="113"/>
      <c r="I39" s="105"/>
      <c r="J39" s="92">
        <f t="shared" si="1"/>
        <v>10</v>
      </c>
    </row>
    <row r="40" spans="1:10" ht="12.75">
      <c r="A40" s="52" t="s">
        <v>18</v>
      </c>
      <c r="B40" s="108">
        <f>'Création de perso'!F48</f>
        <v>7</v>
      </c>
      <c r="C40" s="113"/>
      <c r="D40" s="113"/>
      <c r="E40" s="113"/>
      <c r="F40" s="113"/>
      <c r="G40" s="113"/>
      <c r="H40" s="113"/>
      <c r="I40" s="105"/>
      <c r="J40" s="92">
        <f t="shared" si="1"/>
        <v>7</v>
      </c>
    </row>
    <row r="41" spans="1:10" ht="12.75">
      <c r="A41" s="52" t="s">
        <v>17</v>
      </c>
      <c r="B41" s="108">
        <f>'Création de perso'!F49</f>
        <v>5</v>
      </c>
      <c r="C41" s="113"/>
      <c r="D41" s="113"/>
      <c r="E41" s="113"/>
      <c r="F41" s="113"/>
      <c r="G41" s="113"/>
      <c r="H41" s="113"/>
      <c r="I41" s="105"/>
      <c r="J41" s="92">
        <f t="shared" si="1"/>
        <v>5</v>
      </c>
    </row>
    <row r="42" spans="1:10" ht="13.5" thickBot="1">
      <c r="A42" s="55" t="s">
        <v>16</v>
      </c>
      <c r="B42" s="110">
        <f>'Création de perso'!F50</f>
        <v>5</v>
      </c>
      <c r="C42" s="115"/>
      <c r="D42" s="115"/>
      <c r="E42" s="115"/>
      <c r="F42" s="115"/>
      <c r="G42" s="115"/>
      <c r="H42" s="115"/>
      <c r="I42" s="115"/>
      <c r="J42" s="93">
        <f t="shared" si="1"/>
        <v>5</v>
      </c>
    </row>
    <row r="43" spans="1:10" ht="12.75">
      <c r="A43" s="58" t="s">
        <v>8</v>
      </c>
      <c r="B43" s="111">
        <f>'Création de perso'!F51</f>
        <v>12</v>
      </c>
      <c r="C43" s="116"/>
      <c r="D43" s="116"/>
      <c r="E43" s="116"/>
      <c r="F43" s="116"/>
      <c r="G43" s="116"/>
      <c r="H43" s="116"/>
      <c r="I43" s="105"/>
      <c r="J43" s="118">
        <f t="shared" si="1"/>
        <v>12</v>
      </c>
    </row>
    <row r="44" spans="1:10" ht="12.75">
      <c r="A44" s="61" t="s">
        <v>15</v>
      </c>
      <c r="B44" s="108">
        <f>'Création de perso'!F52</f>
        <v>15</v>
      </c>
      <c r="C44" s="113"/>
      <c r="D44" s="113"/>
      <c r="E44" s="113"/>
      <c r="F44" s="113"/>
      <c r="G44" s="113"/>
      <c r="H44" s="113"/>
      <c r="I44" s="105"/>
      <c r="J44" s="92">
        <f t="shared" si="1"/>
        <v>15</v>
      </c>
    </row>
    <row r="45" spans="1:10" ht="12.75">
      <c r="A45" s="61" t="s">
        <v>7</v>
      </c>
      <c r="B45" s="108">
        <f>'Création de perso'!F53</f>
        <v>4</v>
      </c>
      <c r="C45" s="113"/>
      <c r="D45" s="113"/>
      <c r="E45" s="113"/>
      <c r="F45" s="113"/>
      <c r="G45" s="113"/>
      <c r="H45" s="113"/>
      <c r="I45" s="105"/>
      <c r="J45" s="92">
        <f t="shared" si="1"/>
        <v>4</v>
      </c>
    </row>
    <row r="46" spans="1:10" ht="12.75">
      <c r="A46" s="61" t="s">
        <v>13</v>
      </c>
      <c r="B46" s="108">
        <f>'Création de perso'!F54</f>
        <v>4</v>
      </c>
      <c r="C46" s="113"/>
      <c r="D46" s="113"/>
      <c r="E46" s="113"/>
      <c r="F46" s="113"/>
      <c r="G46" s="113"/>
      <c r="H46" s="113"/>
      <c r="I46" s="105"/>
      <c r="J46" s="92">
        <f t="shared" si="1"/>
        <v>4</v>
      </c>
    </row>
    <row r="47" spans="1:10" ht="12.75">
      <c r="A47" s="61" t="s">
        <v>14</v>
      </c>
      <c r="B47" s="108">
        <f>'Création de perso'!F55</f>
        <v>11</v>
      </c>
      <c r="C47" s="113"/>
      <c r="D47" s="113"/>
      <c r="E47" s="113"/>
      <c r="F47" s="113"/>
      <c r="G47" s="113"/>
      <c r="H47" s="113"/>
      <c r="I47" s="105"/>
      <c r="J47" s="92">
        <f t="shared" si="1"/>
        <v>11</v>
      </c>
    </row>
    <row r="48" spans="1:10" ht="13.5" thickBot="1">
      <c r="A48" s="100" t="s">
        <v>27</v>
      </c>
      <c r="B48" s="110">
        <f>'Création de perso'!F56</f>
        <v>7</v>
      </c>
      <c r="C48" s="115"/>
      <c r="D48" s="115"/>
      <c r="E48" s="115"/>
      <c r="F48" s="115"/>
      <c r="G48" s="115"/>
      <c r="H48" s="115"/>
      <c r="I48" s="106"/>
      <c r="J48" s="93">
        <f t="shared" si="1"/>
        <v>7</v>
      </c>
    </row>
    <row r="49" spans="1:10" ht="13.5" thickBot="1">
      <c r="A49" s="64" t="s">
        <v>135</v>
      </c>
      <c r="B49" s="110">
        <f>'Création de perso'!F57</f>
        <v>12</v>
      </c>
      <c r="C49" s="115"/>
      <c r="D49" s="115"/>
      <c r="E49" s="115"/>
      <c r="F49" s="115"/>
      <c r="G49" s="115"/>
      <c r="H49" s="115"/>
      <c r="I49" s="106"/>
      <c r="J49" s="93">
        <f>SUM(B49:H49)-I50</f>
        <v>12</v>
      </c>
    </row>
    <row r="50" spans="1:9" ht="13.5" thickBot="1">
      <c r="A50" s="191" t="s">
        <v>80</v>
      </c>
      <c r="B50" s="192"/>
      <c r="C50" s="131">
        <f>SUM(C23:C48)*1</f>
        <v>0</v>
      </c>
      <c r="D50" s="131">
        <f>SUM(D23:D48)*2</f>
        <v>0</v>
      </c>
      <c r="E50" s="131">
        <f>SUM(E23:E48)*3</f>
        <v>0</v>
      </c>
      <c r="F50" s="131">
        <f>SUM(F23:F48)*5</f>
        <v>0</v>
      </c>
      <c r="G50" s="131">
        <f>SUM(G23:G48)*15</f>
        <v>0</v>
      </c>
      <c r="H50" s="131">
        <f>SUM(H23:H48)*30</f>
        <v>0</v>
      </c>
      <c r="I50" s="137">
        <f>SUM(C50:H50)</f>
        <v>0</v>
      </c>
    </row>
    <row r="51" spans="3:9" ht="13.5" thickBot="1">
      <c r="C51" s="101" t="s">
        <v>100</v>
      </c>
      <c r="D51" s="101" t="s">
        <v>101</v>
      </c>
      <c r="E51" s="101" t="s">
        <v>102</v>
      </c>
      <c r="F51" s="101" t="s">
        <v>82</v>
      </c>
      <c r="G51" s="101" t="s">
        <v>81</v>
      </c>
      <c r="H51" s="101" t="s">
        <v>103</v>
      </c>
      <c r="I51" s="117" t="s">
        <v>32</v>
      </c>
    </row>
    <row r="53" ht="13.5" thickBot="1"/>
    <row r="54" spans="1:2" ht="13.5" thickBot="1">
      <c r="A54" s="95" t="s">
        <v>90</v>
      </c>
      <c r="B54" s="102">
        <f>B18</f>
        <v>0</v>
      </c>
    </row>
    <row r="58" ht="13.5" thickBot="1"/>
    <row r="59" spans="2:9" ht="39" thickBot="1">
      <c r="B59" s="12" t="s">
        <v>39</v>
      </c>
      <c r="C59" s="129" t="s">
        <v>121</v>
      </c>
      <c r="D59" s="129" t="s">
        <v>122</v>
      </c>
      <c r="E59" s="120" t="s">
        <v>123</v>
      </c>
      <c r="F59" s="12" t="s">
        <v>40</v>
      </c>
      <c r="G59" s="129" t="s">
        <v>121</v>
      </c>
      <c r="H59" s="129" t="s">
        <v>122</v>
      </c>
      <c r="I59" s="120" t="s">
        <v>123</v>
      </c>
    </row>
    <row r="60" spans="2:9" ht="13.5" thickBot="1">
      <c r="B60" s="19">
        <f>'Création de perso'!B13</f>
        <v>17</v>
      </c>
      <c r="C60" s="206"/>
      <c r="D60" s="209"/>
      <c r="E60" s="203">
        <f>SUM(B60,C60:D63)</f>
        <v>17</v>
      </c>
      <c r="F60" s="19">
        <f>'Création de perso'!C13</f>
        <v>13</v>
      </c>
      <c r="G60" s="196"/>
      <c r="H60" s="196"/>
      <c r="I60" s="193">
        <f>SUM(G60:H63,F60)</f>
        <v>13</v>
      </c>
    </row>
    <row r="61" spans="1:9" ht="12.75">
      <c r="A61" s="126" t="s">
        <v>118</v>
      </c>
      <c r="B61" s="123">
        <f>B60-(B60*10/100)</f>
        <v>15.3</v>
      </c>
      <c r="C61" s="207"/>
      <c r="D61" s="210"/>
      <c r="E61" s="204"/>
      <c r="F61" s="121">
        <f>F60-(F60*10/100)</f>
        <v>11.7</v>
      </c>
      <c r="G61" s="197"/>
      <c r="H61" s="197"/>
      <c r="I61" s="194"/>
    </row>
    <row r="62" spans="1:9" ht="12.75">
      <c r="A62" s="127" t="s">
        <v>119</v>
      </c>
      <c r="B62" s="124">
        <f>B60-(B60*30/100)</f>
        <v>11.9</v>
      </c>
      <c r="C62" s="207"/>
      <c r="D62" s="210"/>
      <c r="E62" s="204"/>
      <c r="F62" s="121">
        <f>F60-(F60*30/100)</f>
        <v>9.1</v>
      </c>
      <c r="G62" s="197"/>
      <c r="H62" s="197"/>
      <c r="I62" s="194"/>
    </row>
    <row r="63" spans="1:9" ht="13.5" thickBot="1">
      <c r="A63" s="128" t="s">
        <v>120</v>
      </c>
      <c r="B63" s="125">
        <f>B60-(B60*70/100)</f>
        <v>5.1</v>
      </c>
      <c r="C63" s="208"/>
      <c r="D63" s="211"/>
      <c r="E63" s="205"/>
      <c r="F63" s="122">
        <f>F60-(F60*70/100)</f>
        <v>3.9000000000000004</v>
      </c>
      <c r="G63" s="198"/>
      <c r="H63" s="198"/>
      <c r="I63" s="195"/>
    </row>
    <row r="64" spans="1:9" ht="13.5" thickBot="1">
      <c r="A64" s="199" t="s">
        <v>80</v>
      </c>
      <c r="B64" s="192"/>
      <c r="C64" s="131">
        <f>C60*20</f>
        <v>0</v>
      </c>
      <c r="D64" s="131">
        <f>D60*150</f>
        <v>0</v>
      </c>
      <c r="E64" s="1"/>
      <c r="F64" s="1"/>
      <c r="G64" s="131">
        <f>G60*20</f>
        <v>0</v>
      </c>
      <c r="H64" s="131">
        <f>H60*150</f>
        <v>0</v>
      </c>
      <c r="I64" s="90">
        <f>SUM(C64:D64,G64:H64)</f>
        <v>0</v>
      </c>
    </row>
    <row r="65" spans="3:9" ht="13.5" thickBot="1">
      <c r="C65" s="101" t="s">
        <v>84</v>
      </c>
      <c r="D65" s="101" t="s">
        <v>124</v>
      </c>
      <c r="G65" s="101" t="s">
        <v>84</v>
      </c>
      <c r="H65" s="101" t="s">
        <v>124</v>
      </c>
      <c r="I65" s="117" t="s">
        <v>32</v>
      </c>
    </row>
    <row r="67" ht="13.5" thickBot="1"/>
    <row r="68" spans="1:2" ht="13.5" thickBot="1">
      <c r="A68" s="95" t="s">
        <v>90</v>
      </c>
      <c r="B68" s="102">
        <f>B18</f>
        <v>0</v>
      </c>
    </row>
  </sheetData>
  <sheetProtection/>
  <mergeCells count="12">
    <mergeCell ref="A64:B64"/>
    <mergeCell ref="D2:I2"/>
    <mergeCell ref="A4:L4"/>
    <mergeCell ref="A14:B14"/>
    <mergeCell ref="E60:E63"/>
    <mergeCell ref="C60:C63"/>
    <mergeCell ref="D60:D63"/>
    <mergeCell ref="A20:L20"/>
    <mergeCell ref="A50:B50"/>
    <mergeCell ref="I60:I63"/>
    <mergeCell ref="H60:H63"/>
    <mergeCell ref="G60:G6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J36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19.8515625" style="0" bestFit="1" customWidth="1"/>
    <col min="2" max="2" width="13.00390625" style="0" bestFit="1" customWidth="1"/>
    <col min="3" max="3" width="12.421875" style="0" bestFit="1" customWidth="1"/>
    <col min="4" max="4" width="13.57421875" style="0" customWidth="1"/>
    <col min="5" max="5" width="13.421875" style="0" customWidth="1"/>
    <col min="6" max="6" width="14.28125" style="0" bestFit="1" customWidth="1"/>
    <col min="7" max="7" width="12.421875" style="0" bestFit="1" customWidth="1"/>
    <col min="8" max="10" width="13.421875" style="0" bestFit="1" customWidth="1"/>
  </cols>
  <sheetData>
    <row r="1" ht="13.5" thickBot="1"/>
    <row r="2" spans="3:9" ht="13.5" thickBot="1">
      <c r="C2" s="94" t="s">
        <v>89</v>
      </c>
      <c r="D2" s="200">
        <f>Evolution!D2</f>
        <v>0</v>
      </c>
      <c r="E2" s="201"/>
      <c r="F2" s="201"/>
      <c r="G2" s="201"/>
      <c r="H2" s="201"/>
      <c r="I2" s="202"/>
    </row>
    <row r="3" ht="13.5" thickBot="1"/>
    <row r="4" spans="2:10" ht="13.5" thickBot="1">
      <c r="B4" s="84" t="s">
        <v>69</v>
      </c>
      <c r="C4" s="98" t="s">
        <v>127</v>
      </c>
      <c r="D4" s="98" t="s">
        <v>126</v>
      </c>
      <c r="E4" s="98" t="s">
        <v>128</v>
      </c>
      <c r="F4" s="98" t="s">
        <v>129</v>
      </c>
      <c r="G4" s="98" t="s">
        <v>130</v>
      </c>
      <c r="H4" s="98" t="s">
        <v>131</v>
      </c>
      <c r="I4" s="132" t="s">
        <v>78</v>
      </c>
      <c r="J4" s="133" t="s">
        <v>132</v>
      </c>
    </row>
    <row r="5" spans="1:10" ht="13.5" thickBot="1">
      <c r="A5" s="83" t="s">
        <v>125</v>
      </c>
      <c r="B5" s="130">
        <f>'Création de perso'!F24</f>
        <v>22</v>
      </c>
      <c r="C5" s="134"/>
      <c r="D5" s="134"/>
      <c r="E5" s="134"/>
      <c r="F5" s="134"/>
      <c r="G5" s="135"/>
      <c r="H5" s="134"/>
      <c r="I5" s="136"/>
      <c r="J5" s="153">
        <f>(B12+D22+J22)-B14</f>
        <v>10</v>
      </c>
    </row>
    <row r="6" spans="1:9" ht="13.5" thickBot="1">
      <c r="A6" s="199" t="s">
        <v>80</v>
      </c>
      <c r="B6" s="192"/>
      <c r="C6" s="131">
        <f>C5*15</f>
        <v>0</v>
      </c>
      <c r="D6" s="131">
        <f>D5*5</f>
        <v>0</v>
      </c>
      <c r="E6" s="131">
        <f>E5*15</f>
        <v>0</v>
      </c>
      <c r="F6" s="131">
        <f>F5*25</f>
        <v>0</v>
      </c>
      <c r="G6" s="131">
        <f>G5*30</f>
        <v>0</v>
      </c>
      <c r="H6" s="131">
        <f>H5*40</f>
        <v>0</v>
      </c>
      <c r="I6" s="137">
        <f>SUM(C6:H6)</f>
        <v>0</v>
      </c>
    </row>
    <row r="7" spans="3:9" ht="13.5" thickBot="1">
      <c r="C7" s="101" t="s">
        <v>81</v>
      </c>
      <c r="D7" s="101" t="s">
        <v>82</v>
      </c>
      <c r="E7" s="101" t="s">
        <v>81</v>
      </c>
      <c r="F7" s="101" t="s">
        <v>133</v>
      </c>
      <c r="G7" s="101" t="s">
        <v>103</v>
      </c>
      <c r="H7" s="101" t="s">
        <v>134</v>
      </c>
      <c r="I7" s="117" t="s">
        <v>32</v>
      </c>
    </row>
    <row r="9" ht="13.5" thickBot="1"/>
    <row r="10" spans="1:2" ht="13.5" thickBot="1">
      <c r="A10" s="95" t="s">
        <v>90</v>
      </c>
      <c r="B10" s="102">
        <f>Evolution!B18</f>
        <v>0</v>
      </c>
    </row>
    <row r="11" ht="13.5" thickBot="1"/>
    <row r="12" spans="1:5" ht="13.5" thickBot="1">
      <c r="A12" s="150" t="s">
        <v>57</v>
      </c>
      <c r="B12" s="151">
        <f>'Création de perso'!F24</f>
        <v>22</v>
      </c>
      <c r="D12" s="150" t="s">
        <v>143</v>
      </c>
      <c r="E12" s="154">
        <f>(B12+D22+J22)-B14</f>
        <v>10</v>
      </c>
    </row>
    <row r="13" ht="13.5" thickBot="1"/>
    <row r="14" spans="1:2" ht="13.5" thickBot="1">
      <c r="A14" s="150" t="s">
        <v>142</v>
      </c>
      <c r="B14" s="152"/>
    </row>
    <row r="16" ht="13.5" thickBot="1"/>
    <row r="17" spans="1:9" ht="13.5" thickBot="1">
      <c r="A17" s="214" t="s">
        <v>140</v>
      </c>
      <c r="B17" s="215"/>
      <c r="C17" s="216"/>
      <c r="F17" s="214" t="s">
        <v>138</v>
      </c>
      <c r="G17" s="217"/>
      <c r="H17" s="217"/>
      <c r="I17" s="218"/>
    </row>
    <row r="18" ht="13.5" thickBot="1"/>
    <row r="19" spans="1:10" ht="12.75">
      <c r="A19" s="212" t="s">
        <v>137</v>
      </c>
      <c r="B19" s="212" t="s">
        <v>136</v>
      </c>
      <c r="C19" s="212" t="s">
        <v>150</v>
      </c>
      <c r="D19" s="140" t="s">
        <v>139</v>
      </c>
      <c r="F19" s="212" t="s">
        <v>141</v>
      </c>
      <c r="G19" s="212" t="s">
        <v>136</v>
      </c>
      <c r="H19" s="212" t="s">
        <v>30</v>
      </c>
      <c r="I19" s="212" t="s">
        <v>149</v>
      </c>
      <c r="J19" s="140" t="s">
        <v>139</v>
      </c>
    </row>
    <row r="20" spans="1:10" ht="13.5" thickBot="1">
      <c r="A20" s="213"/>
      <c r="B20" s="213"/>
      <c r="C20" s="213"/>
      <c r="D20" s="140" t="s">
        <v>153</v>
      </c>
      <c r="F20" s="213"/>
      <c r="G20" s="213"/>
      <c r="H20" s="213"/>
      <c r="I20" s="213"/>
      <c r="J20" s="140" t="s">
        <v>154</v>
      </c>
    </row>
    <row r="21" spans="1:10" ht="13.5" thickBot="1">
      <c r="A21" s="141"/>
      <c r="B21" s="142"/>
      <c r="C21" s="143"/>
      <c r="D21" s="140"/>
      <c r="F21" s="141" t="s">
        <v>147</v>
      </c>
      <c r="G21" s="142" t="s">
        <v>148</v>
      </c>
      <c r="H21" s="144" t="s">
        <v>146</v>
      </c>
      <c r="I21" s="143">
        <v>-6</v>
      </c>
      <c r="J21" s="140"/>
    </row>
    <row r="22" spans="1:10" ht="13.5" thickBot="1">
      <c r="A22" s="145"/>
      <c r="B22" s="146"/>
      <c r="C22" s="147"/>
      <c r="D22" s="148">
        <f>SUM(C21:C36)</f>
        <v>0</v>
      </c>
      <c r="F22" s="145" t="s">
        <v>151</v>
      </c>
      <c r="G22" s="146" t="s">
        <v>152</v>
      </c>
      <c r="H22" s="146" t="s">
        <v>146</v>
      </c>
      <c r="I22" s="147">
        <v>-6</v>
      </c>
      <c r="J22" s="149">
        <f>SUM(I21:I35)</f>
        <v>-12</v>
      </c>
    </row>
    <row r="23" spans="1:9" ht="12.75">
      <c r="A23" s="145"/>
      <c r="B23" s="146"/>
      <c r="C23" s="147"/>
      <c r="F23" s="145"/>
      <c r="G23" s="146"/>
      <c r="H23" s="146"/>
      <c r="I23" s="147"/>
    </row>
    <row r="24" spans="1:9" ht="12.75">
      <c r="A24" s="145"/>
      <c r="B24" s="146"/>
      <c r="C24" s="147"/>
      <c r="F24" s="145"/>
      <c r="G24" s="146"/>
      <c r="H24" s="146"/>
      <c r="I24" s="147"/>
    </row>
    <row r="25" spans="1:9" ht="12.75">
      <c r="A25" s="145"/>
      <c r="B25" s="146"/>
      <c r="C25" s="147"/>
      <c r="F25" s="145"/>
      <c r="G25" s="146"/>
      <c r="H25" s="146"/>
      <c r="I25" s="147"/>
    </row>
    <row r="26" spans="1:9" ht="12.75">
      <c r="A26" s="145"/>
      <c r="B26" s="146"/>
      <c r="C26" s="147"/>
      <c r="F26" s="145"/>
      <c r="G26" s="146"/>
      <c r="H26" s="146"/>
      <c r="I26" s="147"/>
    </row>
    <row r="27" spans="1:9" ht="12.75">
      <c r="A27" s="145"/>
      <c r="B27" s="146"/>
      <c r="C27" s="147"/>
      <c r="F27" s="145"/>
      <c r="G27" s="146"/>
      <c r="H27" s="146"/>
      <c r="I27" s="147"/>
    </row>
    <row r="28" spans="1:9" ht="12.75">
      <c r="A28" s="145"/>
      <c r="B28" s="146"/>
      <c r="C28" s="147"/>
      <c r="F28" s="145"/>
      <c r="G28" s="146"/>
      <c r="H28" s="146"/>
      <c r="I28" s="147"/>
    </row>
    <row r="29" spans="1:9" ht="12.75">
      <c r="A29" s="145"/>
      <c r="B29" s="146"/>
      <c r="C29" s="147"/>
      <c r="F29" s="145"/>
      <c r="G29" s="146"/>
      <c r="H29" s="146"/>
      <c r="I29" s="147"/>
    </row>
    <row r="30" spans="1:9" ht="12.75">
      <c r="A30" s="145"/>
      <c r="B30" s="146"/>
      <c r="C30" s="147"/>
      <c r="F30" s="145"/>
      <c r="G30" s="146"/>
      <c r="H30" s="146"/>
      <c r="I30" s="147"/>
    </row>
    <row r="31" spans="1:9" ht="12.75">
      <c r="A31" s="145"/>
      <c r="B31" s="146"/>
      <c r="C31" s="147"/>
      <c r="F31" s="145"/>
      <c r="G31" s="146"/>
      <c r="H31" s="146"/>
      <c r="I31" s="147"/>
    </row>
    <row r="32" spans="1:9" ht="12.75">
      <c r="A32" s="145"/>
      <c r="B32" s="146"/>
      <c r="C32" s="147"/>
      <c r="F32" s="145"/>
      <c r="G32" s="146"/>
      <c r="H32" s="146"/>
      <c r="I32" s="147"/>
    </row>
    <row r="33" spans="1:9" ht="12.75">
      <c r="A33" s="145"/>
      <c r="B33" s="146"/>
      <c r="C33" s="147"/>
      <c r="F33" s="145"/>
      <c r="G33" s="146"/>
      <c r="H33" s="146"/>
      <c r="I33" s="147"/>
    </row>
    <row r="34" spans="1:9" ht="12.75">
      <c r="A34" s="145"/>
      <c r="B34" s="146"/>
      <c r="C34" s="147"/>
      <c r="F34" s="145"/>
      <c r="G34" s="146"/>
      <c r="H34" s="146"/>
      <c r="I34" s="147"/>
    </row>
    <row r="35" spans="1:9" ht="12.75">
      <c r="A35" s="145"/>
      <c r="B35" s="146"/>
      <c r="C35" s="147"/>
      <c r="F35" s="145"/>
      <c r="G35" s="146"/>
      <c r="H35" s="146"/>
      <c r="I35" s="147"/>
    </row>
    <row r="36" spans="1:9" ht="12.75">
      <c r="A36" s="145"/>
      <c r="B36" s="146"/>
      <c r="C36" s="147"/>
      <c r="F36" s="145"/>
      <c r="G36" s="146"/>
      <c r="H36" s="146"/>
      <c r="I36" s="147"/>
    </row>
  </sheetData>
  <sheetProtection/>
  <mergeCells count="11">
    <mergeCell ref="A6:B6"/>
    <mergeCell ref="D2:I2"/>
    <mergeCell ref="A17:C17"/>
    <mergeCell ref="F17:I17"/>
    <mergeCell ref="H19:H20"/>
    <mergeCell ref="I19:I20"/>
    <mergeCell ref="A19:A20"/>
    <mergeCell ref="B19:B20"/>
    <mergeCell ref="C19:C20"/>
    <mergeCell ref="F19:F20"/>
    <mergeCell ref="G19:G2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perso</dc:title>
  <dc:subject/>
  <dc:creator>Gizmo</dc:creator>
  <cp:keywords/>
  <dc:description/>
  <cp:lastModifiedBy>ndeghilage</cp:lastModifiedBy>
  <cp:lastPrinted>2003-12-06T22:48:48Z</cp:lastPrinted>
  <dcterms:created xsi:type="dcterms:W3CDTF">2003-10-29T20:36:35Z</dcterms:created>
  <dcterms:modified xsi:type="dcterms:W3CDTF">2008-01-16T18:37:23Z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DR">
    <vt:lpwstr>$$$</vt:lpwstr>
  </property>
</Properties>
</file>