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80" activeTab="0"/>
  </bookViews>
  <sheets>
    <sheet name="Modèle" sheetId="1" r:id="rId1"/>
  </sheets>
  <definedNames>
    <definedName name="_xlnm.Print_Area" localSheetId="0">'Modèle'!$A$1:$I$69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_1">'Modèle'!$A$1:$H$69</definedName>
    <definedName name="Excel_BuiltIn_Print_Area_2_1_1">#REF!</definedName>
    <definedName name="Excel_BuiltIn_Print_Area_2_1_1_1">#REF!</definedName>
    <definedName name="taux_TVA">'Modèle'!$D$37:$D$39</definedName>
  </definedNames>
  <calcPr fullCalcOnLoad="1"/>
</workbook>
</file>

<file path=xl/sharedStrings.xml><?xml version="1.0" encoding="utf-8"?>
<sst xmlns="http://schemas.openxmlformats.org/spreadsheetml/2006/main" count="124" uniqueCount="109">
  <si>
    <t>Xavier BOISSERIE</t>
  </si>
  <si>
    <t>1° Octobre 2017</t>
  </si>
  <si>
    <t>Paramétrage du modèle de facture :</t>
  </si>
  <si>
    <t>Le Bourg</t>
  </si>
  <si>
    <t xml:space="preserve"> </t>
  </si>
  <si>
    <t>Aide</t>
  </si>
  <si>
    <t>Tapez « 1 » dans la cellule N2 si vous voulez voir les zones de saisie sur le modèle</t>
  </si>
  <si>
    <t>24310 VALEUIL</t>
  </si>
  <si>
    <t xml:space="preserve">Facture / Avoir
Devis
</t>
  </si>
  <si>
    <t>Cochez (par un x) le type approprié :</t>
  </si>
  <si>
    <t>06 20 33 38 41</t>
  </si>
  <si>
    <t>x</t>
  </si>
  <si>
    <t xml:space="preserve">FACTURE </t>
  </si>
  <si>
    <t xml:space="preserve">xavierboisserie@hotmail.fr </t>
  </si>
  <si>
    <t xml:space="preserve">Ehpad </t>
  </si>
  <si>
    <t xml:space="preserve">AVOIR </t>
  </si>
  <si>
    <t xml:space="preserve">FACTURE D'ACOMPTE </t>
  </si>
  <si>
    <t xml:space="preserve">FACTURE DE SOLDE </t>
  </si>
  <si>
    <t xml:space="preserve">DEVIS </t>
  </si>
  <si>
    <t>CAPE</t>
  </si>
  <si>
    <t>Vous êtes en contrat CAPE (O/N) ?</t>
  </si>
  <si>
    <t>o</t>
  </si>
  <si>
    <t xml:space="preserve">   </t>
  </si>
  <si>
    <t>Si oui, indiquer :</t>
  </si>
  <si>
    <t>Devis</t>
  </si>
  <si>
    <t xml:space="preserve">Novembre 2017 à Novembre 2018 </t>
  </si>
  <si>
    <t>Nom entrepreneur :</t>
  </si>
  <si>
    <t>Date de début du contrat CAPE en cours :</t>
  </si>
  <si>
    <t>11/04/2017</t>
  </si>
  <si>
    <t>Libellé général de la facture ou du devis 
Intitulé de la mission – référence à une convention, un contrat, un devis, etc</t>
  </si>
  <si>
    <t>Date de fin du contrat CAPE en cours :</t>
  </si>
  <si>
    <t>10/04/2018</t>
  </si>
  <si>
    <t>Exonération de TVA</t>
  </si>
  <si>
    <t>Cette facture doit-elle mentionner l'application d'une exonération de TVA (0%) ? (O/N)</t>
  </si>
  <si>
    <t>N</t>
  </si>
  <si>
    <t>Mention à faire figurer sur la facture</t>
  </si>
  <si>
    <t>Libellés</t>
  </si>
  <si>
    <t>Taux TVA</t>
  </si>
  <si>
    <t>P.U. H.T. €</t>
  </si>
  <si>
    <t>Quantité</t>
  </si>
  <si>
    <t>Montant H.T. €</t>
  </si>
  <si>
    <t>Montant TTC €</t>
  </si>
  <si>
    <t>Taux réduit de TVA</t>
  </si>
  <si>
    <t>Cette facture doit-elle mentionner l'application d'un taux réduit de TVA ( 10% ou 5,5%) ? (0/N)</t>
  </si>
  <si>
    <t>Séances de 2h</t>
  </si>
  <si>
    <t>60.00</t>
  </si>
  <si>
    <t>Taux réduit de TVA à appliquer</t>
  </si>
  <si>
    <t>5,5%</t>
  </si>
  <si>
    <t>Tirage 200 photos 10x15</t>
  </si>
  <si>
    <t>Article du Code général des Impôts à mentionner</t>
  </si>
  <si>
    <t>293B</t>
  </si>
  <si>
    <t>10 %</t>
  </si>
  <si>
    <t>Tirage  photo  60x90</t>
  </si>
  <si>
    <t>300.00</t>
  </si>
  <si>
    <t>Pour les devis</t>
  </si>
  <si>
    <t>cochez par un x</t>
  </si>
  <si>
    <t>Livret Photos 35 pages</t>
  </si>
  <si>
    <t xml:space="preserve">30 % d'acompte </t>
  </si>
  <si>
    <t>Support Mosaïque 3 mètres</t>
  </si>
  <si>
    <t xml:space="preserve">20 % d'acompte </t>
  </si>
  <si>
    <t xml:space="preserve"> Frais déplacement au delà de 150kms A.R</t>
  </si>
  <si>
    <t xml:space="preserve">15 % d'acompte </t>
  </si>
  <si>
    <t>pas d'acomptes</t>
  </si>
  <si>
    <r>
      <t xml:space="preserve">Deux présentations possibles du total facture, </t>
    </r>
    <r>
      <rPr>
        <b/>
        <u val="single"/>
        <sz val="10"/>
        <rFont val="Tahoma"/>
        <family val="2"/>
      </rPr>
      <t>masquer les lignes de celle qui ne sert pas</t>
    </r>
  </si>
  <si>
    <t>TVA 5,5%</t>
  </si>
  <si>
    <t>TVA 10 %</t>
  </si>
  <si>
    <t>TVA 20 %</t>
  </si>
  <si>
    <t>Pour un seul taux de TVA choisir plutôt cette présentation</t>
  </si>
  <si>
    <t>Total facture TTC</t>
  </si>
  <si>
    <t>TVA</t>
  </si>
  <si>
    <t>Base H.T.</t>
  </si>
  <si>
    <t>Montant TVA</t>
  </si>
  <si>
    <t>Total TTC</t>
  </si>
  <si>
    <t>Pour 2 ou 3 taux de TVA choisir impérativement cette présentation</t>
  </si>
  <si>
    <t>Total</t>
  </si>
  <si>
    <t>1108.75</t>
  </si>
  <si>
    <t>Cochez (par un x) les conditions de règlement à appliquer</t>
  </si>
  <si>
    <t>Paiement à réception de la facture</t>
  </si>
  <si>
    <t>Conditions de</t>
  </si>
  <si>
    <t>Paiement à 30 jours</t>
  </si>
  <si>
    <t>règlement</t>
  </si>
  <si>
    <t>Paiement à 30 jours fin de mois</t>
  </si>
  <si>
    <t>Paiement à 45 jours</t>
  </si>
  <si>
    <t>Paiement à 45 jours fin de mois</t>
  </si>
  <si>
    <t>Autre formulation de paiement à remplir</t>
  </si>
  <si>
    <t>Autre date à calculer</t>
  </si>
  <si>
    <t>Indemnités de retard</t>
  </si>
  <si>
    <t>Formulation de base – Dans le cadre de marchés publics, à modifier suivant la formulation de l'AE</t>
  </si>
  <si>
    <t>Conditions de règlement :</t>
  </si>
  <si>
    <t>En cas de retard de paiement par rapport à la date d'échéance, conformément à l'article L.441-6 du code de commerce, une indemnité égale à 3 fois le taux d'intérêt légal pourra être exigée ainsi qu'une indemnité forfaitaire pour frais de recouvrement de 40€</t>
  </si>
  <si>
    <t>Coordonnées bancaires</t>
  </si>
  <si>
    <t>SCIC - SARL à Capital variable</t>
  </si>
  <si>
    <t>Titulaire : IRISCOP - Etablissement : La Banque Postale – Centre Financier –             33900 BORDEAUX CEDEX 9</t>
  </si>
  <si>
    <t>IBAN : FR40 2004 1010 0118 6307 5A02 256 - BIC : PSSTFRPPBOR</t>
  </si>
  <si>
    <t>La GALANTERIE</t>
  </si>
  <si>
    <t>24290  SAINT-LEON-SUR-VEZERE</t>
  </si>
  <si>
    <t>Titulaire : OXALIS SCOP - Etablissement : La banque postale - Centre de Grenoble - 38900 Grenoble cedex 9 – France</t>
  </si>
  <si>
    <t>Tel : 06 88 72 10 49</t>
  </si>
  <si>
    <t>SIRET N° 793 764 655 / 00023</t>
  </si>
  <si>
    <t>APE : 8299Z</t>
  </si>
  <si>
    <t>TVA intracommunautaire</t>
  </si>
  <si>
    <t xml:space="preserve">                 FR 43 793 764 655</t>
  </si>
  <si>
    <t>R.C.S PERIGUEUX 793 764 655</t>
  </si>
  <si>
    <r>
      <t xml:space="preserve">Validation des devis et des factures
</t>
    </r>
    <r>
      <rPr>
        <sz val="11.5"/>
        <rFont val="Times New Roman"/>
        <family val="1"/>
      </rPr>
      <t xml:space="preserve">Vous </t>
    </r>
    <r>
      <rPr>
        <b/>
        <sz val="11.5"/>
        <rFont val="Times New Roman"/>
        <family val="1"/>
      </rPr>
      <t xml:space="preserve">devez </t>
    </r>
    <r>
      <rPr>
        <sz val="11.5"/>
        <rFont val="Times New Roman"/>
        <family val="1"/>
      </rPr>
      <t>envoyer une copie de la facture ou du devis par mail  (contact@iriscop.com), ou passer : afin qu'il y ait une VALIDATION - Avant  de transmettre cette  facture ou ce devis à votre client.
Vous enverrez, ou amènerez,  vos chèques de règlement au siège d'IRISCOP à Montignac. N'oubliez pas que ceux-ci doivent être libellés a</t>
    </r>
    <r>
      <rPr>
        <u val="single"/>
        <sz val="11.5"/>
        <rFont val="Times New Roman"/>
        <family val="1"/>
      </rPr>
      <t>u nom d'IRISCOP uniquement,</t>
    </r>
    <r>
      <rPr>
        <sz val="11.5"/>
        <rFont val="Times New Roman"/>
        <family val="1"/>
      </rPr>
      <t xml:space="preserve"> et que le numéro de facture correspondant doit être indiqué au dos. 
</t>
    </r>
    <r>
      <rPr>
        <sz val="11.5"/>
        <rFont val="Arial"/>
        <family val="1"/>
      </rPr>
      <t xml:space="preserve">
</t>
    </r>
    <r>
      <rPr>
        <b/>
        <sz val="11.5"/>
        <rFont val="Times New Roman"/>
        <family val="1"/>
      </rPr>
      <t>Numéros de téléphone 05 24 16 13 69 et 06 88 72 10 49 - Adresse : IRISCOP - 3, Avenue de Lascaux               24290 MONTIGNAC</t>
    </r>
  </si>
  <si>
    <t>Comment composer son numéro de facture ou devis ?</t>
  </si>
  <si>
    <r>
      <t xml:space="preserve">Numérotation des </t>
    </r>
    <r>
      <rPr>
        <u val="single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evis, </t>
    </r>
    <r>
      <rPr>
        <u val="single"/>
        <sz val="12"/>
        <rFont val="Times New Roman"/>
        <family val="1"/>
      </rPr>
      <t>F</t>
    </r>
    <r>
      <rPr>
        <sz val="12"/>
        <rFont val="Times New Roman"/>
        <family val="1"/>
      </rPr>
      <t>actures : AAAAMMJJ-NOMP-FNNNN ou AAAAMMJJ-NOMP-DNNNN</t>
    </r>
  </si>
  <si>
    <t>Année : AAAA  Mois : MM   Jour : JJ - 4 première lettres du NOM + initiale Prénom - F ou D pour Facture ou Devis</t>
  </si>
  <si>
    <r>
      <t xml:space="preserve">NNNN : numéro de la facture ou du devis  </t>
    </r>
    <r>
      <rPr>
        <b/>
        <sz val="12"/>
        <rFont val="Times New Roman"/>
        <family val="1"/>
      </rPr>
      <t>produit dans l'année</t>
    </r>
    <r>
      <rPr>
        <sz val="12"/>
        <rFont val="Times New Roman"/>
        <family val="1"/>
      </rPr>
      <t xml:space="preserve"> (la 1ère en janvier = 0001</t>
    </r>
    <r>
      <rPr>
        <b/>
        <sz val="12"/>
        <rFont val="Times New Roman"/>
        <family val="1"/>
      </rPr>
      <t xml:space="preserve"> / </t>
    </r>
    <r>
      <rPr>
        <sz val="12"/>
        <rFont val="Times New Roman"/>
        <family val="1"/>
      </rPr>
      <t>la 30ème en décembre = 0030)</t>
    </r>
  </si>
  <si>
    <r>
      <t>GARDEZ la AAMMJJ-NOMP-F</t>
    </r>
    <r>
      <rPr>
        <sz val="10"/>
        <rFont val="Times New Roman"/>
        <family val="1"/>
      </rPr>
      <t xml:space="preserve">(ou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b/>
        <sz val="10"/>
        <rFont val="Times New Roman"/>
        <family val="1"/>
      </rPr>
      <t>0000 en modèle !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</si>
</sst>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\ [$€-401]\ ;\-#,##0.00\ [$€-401]\ ;&quot; -&quot;#\ [$€-401]\ "/>
    <numFmt numFmtId="166" formatCode="D\ MMMM\ YYYY"/>
    <numFmt numFmtId="167" formatCode="DD\ MMMM\ YYYY"/>
    <numFmt numFmtId="168" formatCode="DD/MM/YYYY"/>
    <numFmt numFmtId="169" formatCode="@"/>
    <numFmt numFmtId="170" formatCode="0.0%"/>
    <numFmt numFmtId="171" formatCode="#,##0.00"/>
    <numFmt numFmtId="172" formatCode="#,##0.00\ [$€-40C];\-#,##0.00\ [$€-40C]"/>
    <numFmt numFmtId="173" formatCode="0.00"/>
    <numFmt numFmtId="174" formatCode="0.00%"/>
    <numFmt numFmtId="175" formatCode="#,##0.00;[RED]\-#,##0.00"/>
    <numFmt numFmtId="176" formatCode="[=0]\ ;GENERAL"/>
  </numFmts>
  <fonts count="37">
    <font>
      <sz val="10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name val="Verdana"/>
      <family val="2"/>
    </font>
    <font>
      <u val="single"/>
      <sz val="10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u val="single"/>
      <sz val="10"/>
      <color indexed="12"/>
      <name val="Verdana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b/>
      <u val="single"/>
      <sz val="9"/>
      <name val="Verdana"/>
      <family val="2"/>
    </font>
    <font>
      <sz val="11"/>
      <name val="Arial"/>
      <family val="2"/>
    </font>
    <font>
      <i/>
      <sz val="9"/>
      <name val="Arial"/>
      <family val="2"/>
    </font>
    <font>
      <sz val="11"/>
      <name val="Tahoma"/>
      <family val="2"/>
    </font>
    <font>
      <sz val="10"/>
      <name val="Tahoma"/>
      <family val="2"/>
    </font>
    <font>
      <sz val="9"/>
      <name val="Verdana"/>
      <family val="2"/>
    </font>
    <font>
      <b/>
      <u val="single"/>
      <sz val="10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color indexed="12"/>
      <name val="Arial"/>
      <family val="2"/>
    </font>
    <font>
      <b/>
      <u val="single"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1.5"/>
      <name val="Times New Roman"/>
      <family val="1"/>
    </font>
    <font>
      <sz val="11.5"/>
      <name val="Arial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26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9"/>
      </right>
      <top style="thin">
        <color indexed="26"/>
      </top>
      <bottom style="thin">
        <color indexed="26"/>
      </bottom>
    </border>
    <border>
      <left style="thin">
        <color indexed="9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6"/>
      </right>
      <top>
        <color indexed="63"/>
      </top>
      <bottom style="thin">
        <color indexed="8"/>
      </bottom>
    </border>
    <border>
      <left style="thin">
        <color indexed="26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 vertical="center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Fill="0" applyBorder="0">
      <alignment vertical="center"/>
      <protection locked="0"/>
    </xf>
    <xf numFmtId="164" fontId="1" fillId="2" borderId="0" applyBorder="0">
      <alignment vertical="center"/>
      <protection locked="0"/>
    </xf>
    <xf numFmtId="164" fontId="0" fillId="3" borderId="0" applyBorder="0">
      <alignment horizontal="right" vertical="center" wrapText="1"/>
      <protection locked="0"/>
    </xf>
    <xf numFmtId="164" fontId="0" fillId="3" borderId="1">
      <alignment horizontal="right" vertical="center" wrapText="1"/>
      <protection locked="0"/>
    </xf>
    <xf numFmtId="164" fontId="0" fillId="3" borderId="2">
      <alignment horizontal="right" vertical="center" wrapText="1"/>
      <protection locked="0"/>
    </xf>
    <xf numFmtId="164" fontId="0" fillId="3" borderId="3">
      <alignment horizontal="right" vertical="center" wrapText="1"/>
      <protection locked="0"/>
    </xf>
    <xf numFmtId="164" fontId="0" fillId="3" borderId="4">
      <alignment horizontal="right" vertical="center" wrapText="1"/>
      <protection locked="0"/>
    </xf>
    <xf numFmtId="164" fontId="0" fillId="3" borderId="5">
      <alignment horizontal="right" vertical="center" wrapText="1"/>
      <protection locked="0"/>
    </xf>
    <xf numFmtId="164" fontId="0" fillId="3" borderId="6">
      <alignment horizontal="right" vertical="center" wrapText="1"/>
      <protection locked="0"/>
    </xf>
    <xf numFmtId="164" fontId="0" fillId="3" borderId="7">
      <alignment horizontal="right" vertical="center" wrapText="1"/>
      <protection locked="0"/>
    </xf>
    <xf numFmtId="164" fontId="0" fillId="3" borderId="8">
      <alignment horizontal="right" vertical="center" wrapText="1"/>
      <protection locked="0"/>
    </xf>
    <xf numFmtId="164" fontId="2" fillId="3" borderId="0" applyBorder="0">
      <alignment horizontal="right" wrapText="1"/>
      <protection locked="0"/>
    </xf>
    <xf numFmtId="165" fontId="3" fillId="0" borderId="0" applyFill="0" applyBorder="0">
      <alignment vertical="center"/>
      <protection locked="0"/>
    </xf>
    <xf numFmtId="164" fontId="0" fillId="0" borderId="9" applyNumberFormat="0" applyFill="0">
      <alignment vertical="center"/>
      <protection locked="0"/>
    </xf>
    <xf numFmtId="164" fontId="0" fillId="4" borderId="0">
      <alignment vertical="center"/>
      <protection locked="0"/>
    </xf>
    <xf numFmtId="166" fontId="0" fillId="4" borderId="0">
      <alignment vertical="center"/>
      <protection locked="0"/>
    </xf>
    <xf numFmtId="164" fontId="0" fillId="0" borderId="0" applyNumberFormat="0" applyFill="0" applyBorder="0">
      <alignment vertical="center"/>
      <protection locked="0"/>
    </xf>
  </cellStyleXfs>
  <cellXfs count="162">
    <xf numFmtId="164" fontId="0" fillId="0" borderId="0" xfId="0" applyAlignment="1">
      <alignment vertical="center"/>
    </xf>
    <xf numFmtId="164" fontId="0" fillId="5" borderId="0" xfId="0" applyFill="1" applyAlignment="1">
      <alignment vertical="center"/>
    </xf>
    <xf numFmtId="164" fontId="0" fillId="5" borderId="0" xfId="0" applyFill="1" applyBorder="1" applyAlignment="1">
      <alignment vertical="center"/>
    </xf>
    <xf numFmtId="164" fontId="4" fillId="5" borderId="0" xfId="0" applyFont="1" applyFill="1" applyAlignment="1">
      <alignment vertical="center"/>
    </xf>
    <xf numFmtId="164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horizontal="right"/>
    </xf>
    <xf numFmtId="167" fontId="5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Alignment="1">
      <alignment vertical="center"/>
    </xf>
    <xf numFmtId="164" fontId="5" fillId="5" borderId="0" xfId="0" applyFont="1" applyFill="1" applyBorder="1" applyAlignment="1" applyProtection="1">
      <alignment vertical="center"/>
      <protection locked="0"/>
    </xf>
    <xf numFmtId="164" fontId="6" fillId="6" borderId="0" xfId="0" applyFont="1" applyFill="1" applyBorder="1" applyAlignment="1">
      <alignment vertical="top" wrapText="1"/>
    </xf>
    <xf numFmtId="164" fontId="3" fillId="5" borderId="0" xfId="0" applyFont="1" applyFill="1" applyAlignment="1">
      <alignment horizontal="right"/>
    </xf>
    <xf numFmtId="167" fontId="7" fillId="5" borderId="0" xfId="0" applyNumberFormat="1" applyFont="1" applyFill="1" applyAlignment="1">
      <alignment horizontal="left"/>
    </xf>
    <xf numFmtId="164" fontId="8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8" fillId="5" borderId="0" xfId="0" applyFont="1" applyFill="1" applyBorder="1" applyAlignment="1">
      <alignment vertical="center"/>
    </xf>
    <xf numFmtId="164" fontId="0" fillId="6" borderId="10" xfId="0" applyFont="1" applyFill="1" applyBorder="1" applyAlignment="1">
      <alignment vertical="top" wrapText="1"/>
    </xf>
    <xf numFmtId="164" fontId="0" fillId="6" borderId="11" xfId="0" applyNumberFormat="1" applyFill="1" applyBorder="1" applyAlignment="1">
      <alignment horizontal="left" vertical="top" wrapText="1"/>
    </xf>
    <xf numFmtId="164" fontId="8" fillId="0" borderId="0" xfId="0" applyFont="1" applyFill="1" applyBorder="1" applyAlignment="1">
      <alignment horizontal="left"/>
    </xf>
    <xf numFmtId="164" fontId="8" fillId="5" borderId="0" xfId="0" applyFont="1" applyFill="1" applyBorder="1" applyAlignment="1">
      <alignment horizontal="left"/>
    </xf>
    <xf numFmtId="164" fontId="0" fillId="6" borderId="12" xfId="0" applyFont="1" applyFill="1" applyBorder="1" applyAlignment="1">
      <alignment vertical="top" wrapText="1"/>
    </xf>
    <xf numFmtId="164" fontId="0" fillId="6" borderId="13" xfId="0" applyFont="1" applyFill="1" applyBorder="1" applyAlignment="1">
      <alignment vertical="top" wrapText="1"/>
    </xf>
    <xf numFmtId="164" fontId="0" fillId="0" borderId="0" xfId="0" applyFont="1" applyFill="1" applyAlignment="1" applyProtection="1">
      <alignment vertical="center"/>
      <protection locked="0"/>
    </xf>
    <xf numFmtId="164" fontId="5" fillId="0" borderId="0" xfId="0" applyFont="1" applyFill="1" applyAlignment="1">
      <alignment vertical="center"/>
    </xf>
    <xf numFmtId="164" fontId="5" fillId="6" borderId="14" xfId="0" applyFont="1" applyFill="1" applyBorder="1" applyAlignment="1">
      <alignment horizontal="center" vertical="top" wrapText="1"/>
    </xf>
    <xf numFmtId="164" fontId="0" fillId="6" borderId="15" xfId="0" applyFont="1" applyFill="1" applyBorder="1" applyAlignment="1" applyProtection="1">
      <alignment vertical="top" wrapText="1"/>
      <protection/>
    </xf>
    <xf numFmtId="164" fontId="7" fillId="5" borderId="0" xfId="0" applyFont="1" applyFill="1" applyAlignment="1">
      <alignment vertical="center"/>
    </xf>
    <xf numFmtId="164" fontId="9" fillId="0" borderId="0" xfId="20" applyFont="1" applyFill="1" applyBorder="1">
      <alignment vertical="center"/>
      <protection locked="0"/>
    </xf>
    <xf numFmtId="164" fontId="5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/>
    </xf>
    <xf numFmtId="164" fontId="10" fillId="5" borderId="0" xfId="0" applyFont="1" applyFill="1" applyBorder="1" applyAlignment="1">
      <alignment vertical="top"/>
    </xf>
    <xf numFmtId="164" fontId="5" fillId="6" borderId="11" xfId="0" applyFont="1" applyFill="1" applyBorder="1" applyAlignment="1">
      <alignment horizontal="center" vertical="top" wrapText="1"/>
    </xf>
    <xf numFmtId="164" fontId="0" fillId="6" borderId="16" xfId="0" applyFont="1" applyFill="1" applyBorder="1" applyAlignment="1" applyProtection="1">
      <alignment vertical="top" wrapText="1"/>
      <protection/>
    </xf>
    <xf numFmtId="164" fontId="0" fillId="5" borderId="10" xfId="0" applyFill="1" applyBorder="1" applyAlignment="1">
      <alignment vertical="center"/>
    </xf>
    <xf numFmtId="164" fontId="3" fillId="5" borderId="0" xfId="0" applyFont="1" applyFill="1" applyBorder="1" applyAlignment="1">
      <alignment vertical="center"/>
    </xf>
    <xf numFmtId="164" fontId="0" fillId="6" borderId="12" xfId="0" applyFont="1" applyFill="1" applyBorder="1" applyAlignment="1">
      <alignment vertical="center" wrapText="1"/>
    </xf>
    <xf numFmtId="164" fontId="0" fillId="6" borderId="0" xfId="0" applyFont="1" applyFill="1" applyBorder="1" applyAlignment="1">
      <alignment vertical="top" wrapText="1"/>
    </xf>
    <xf numFmtId="164" fontId="7" fillId="5" borderId="0" xfId="0" applyFont="1" applyFill="1" applyBorder="1" applyAlignment="1">
      <alignment vertical="center"/>
    </xf>
    <xf numFmtId="164" fontId="0" fillId="0" borderId="17" xfId="0" applyFont="1" applyFill="1" applyBorder="1" applyAlignment="1">
      <alignment horizontal="center" vertical="center"/>
    </xf>
    <xf numFmtId="164" fontId="5" fillId="0" borderId="0" xfId="0" applyFont="1" applyFill="1" applyAlignment="1" applyProtection="1">
      <alignment horizontal="right" vertical="center"/>
      <protection/>
    </xf>
    <xf numFmtId="164" fontId="5" fillId="0" borderId="0" xfId="0" applyFont="1" applyFill="1" applyBorder="1" applyAlignment="1" applyProtection="1">
      <alignment vertical="center"/>
      <protection locked="0"/>
    </xf>
    <xf numFmtId="164" fontId="0" fillId="6" borderId="14" xfId="0" applyFont="1" applyFill="1" applyBorder="1" applyAlignment="1">
      <alignment vertical="top" wrapText="1"/>
    </xf>
    <xf numFmtId="164" fontId="0" fillId="6" borderId="18" xfId="0" applyFont="1" applyFill="1" applyBorder="1" applyAlignment="1">
      <alignment vertical="top" wrapText="1"/>
    </xf>
    <xf numFmtId="164" fontId="0" fillId="0" borderId="17" xfId="0" applyFont="1" applyFill="1" applyBorder="1" applyAlignment="1">
      <alignment vertical="center"/>
    </xf>
    <xf numFmtId="169" fontId="0" fillId="6" borderId="18" xfId="0" applyNumberFormat="1" applyFont="1" applyFill="1" applyBorder="1" applyAlignment="1">
      <alignment vertical="top" wrapText="1"/>
    </xf>
    <xf numFmtId="164" fontId="0" fillId="0" borderId="0" xfId="0" applyFont="1" applyFill="1" applyBorder="1" applyAlignment="1">
      <alignment wrapText="1"/>
    </xf>
    <xf numFmtId="164" fontId="0" fillId="6" borderId="11" xfId="0" applyFont="1" applyFill="1" applyBorder="1" applyAlignment="1">
      <alignment vertical="top" wrapText="1"/>
    </xf>
    <xf numFmtId="169" fontId="0" fillId="6" borderId="19" xfId="0" applyNumberFormat="1" applyFont="1" applyFill="1" applyBorder="1" applyAlignment="1">
      <alignment vertical="top" wrapText="1"/>
    </xf>
    <xf numFmtId="164" fontId="3" fillId="5" borderId="0" xfId="0" applyFont="1" applyFill="1" applyBorder="1" applyAlignment="1">
      <alignment wrapText="1"/>
    </xf>
    <xf numFmtId="164" fontId="0" fillId="6" borderId="12" xfId="0" applyFont="1" applyFill="1" applyBorder="1" applyAlignment="1">
      <alignment horizontal="left" vertical="center" wrapText="1"/>
    </xf>
    <xf numFmtId="164" fontId="0" fillId="6" borderId="20" xfId="0" applyFont="1" applyFill="1" applyBorder="1" applyAlignment="1">
      <alignment vertical="top" wrapText="1"/>
    </xf>
    <xf numFmtId="169" fontId="3" fillId="5" borderId="0" xfId="0" applyNumberFormat="1" applyFont="1" applyFill="1" applyBorder="1" applyAlignment="1">
      <alignment wrapText="1"/>
    </xf>
    <xf numFmtId="169" fontId="11" fillId="0" borderId="0" xfId="0" applyNumberFormat="1" applyFont="1" applyFill="1" applyBorder="1" applyAlignment="1">
      <alignment vertical="top" wrapText="1" shrinkToFit="1"/>
    </xf>
    <xf numFmtId="164" fontId="0" fillId="6" borderId="11" xfId="0" applyFill="1" applyBorder="1" applyAlignment="1">
      <alignment vertical="top"/>
    </xf>
    <xf numFmtId="164" fontId="12" fillId="5" borderId="0" xfId="0" applyFont="1" applyFill="1" applyBorder="1" applyAlignment="1">
      <alignment horizontal="left" vertical="top" wrapText="1"/>
    </xf>
    <xf numFmtId="164" fontId="13" fillId="0" borderId="9" xfId="0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70" fontId="10" fillId="0" borderId="21" xfId="0" applyNumberFormat="1" applyFont="1" applyFill="1" applyBorder="1" applyAlignment="1">
      <alignment horizontal="right" vertical="center"/>
    </xf>
    <xf numFmtId="171" fontId="0" fillId="0" borderId="21" xfId="0" applyNumberFormat="1" applyFont="1" applyFill="1" applyBorder="1" applyAlignment="1">
      <alignment horizontal="right" vertical="center"/>
    </xf>
    <xf numFmtId="164" fontId="0" fillId="0" borderId="21" xfId="0" applyFont="1" applyFill="1" applyBorder="1" applyAlignment="1">
      <alignment horizontal="center" vertical="center"/>
    </xf>
    <xf numFmtId="171" fontId="0" fillId="0" borderId="22" xfId="0" applyNumberFormat="1" applyFont="1" applyFill="1" applyBorder="1" applyAlignment="1" applyProtection="1">
      <alignment horizontal="right" vertical="center"/>
      <protection/>
    </xf>
    <xf numFmtId="171" fontId="14" fillId="0" borderId="22" xfId="0" applyNumberFormat="1" applyFont="1" applyFill="1" applyBorder="1" applyAlignment="1" applyProtection="1">
      <alignment horizontal="right" vertical="center"/>
      <protection/>
    </xf>
    <xf numFmtId="169" fontId="0" fillId="6" borderId="14" xfId="0" applyNumberFormat="1" applyFont="1" applyFill="1" applyBorder="1" applyAlignment="1">
      <alignment horizontal="left" vertical="top" wrapText="1"/>
    </xf>
    <xf numFmtId="164" fontId="0" fillId="0" borderId="22" xfId="0" applyFont="1" applyFill="1" applyBorder="1" applyAlignment="1">
      <alignment horizontal="left" vertical="center" wrapText="1"/>
    </xf>
    <xf numFmtId="170" fontId="10" fillId="0" borderId="22" xfId="0" applyNumberFormat="1" applyFont="1" applyFill="1" applyBorder="1" applyAlignment="1">
      <alignment horizontal="right" vertical="center"/>
    </xf>
    <xf numFmtId="171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horizontal="center"/>
    </xf>
    <xf numFmtId="164" fontId="5" fillId="6" borderId="13" xfId="0" applyFont="1" applyFill="1" applyBorder="1" applyAlignment="1">
      <alignment vertical="center" wrapText="1"/>
    </xf>
    <xf numFmtId="164" fontId="5" fillId="6" borderId="23" xfId="0" applyFont="1" applyFill="1" applyBorder="1" applyAlignment="1">
      <alignment horizontal="left" vertical="top" wrapText="1"/>
    </xf>
    <xf numFmtId="164" fontId="0" fillId="6" borderId="24" xfId="0" applyFont="1" applyFill="1" applyBorder="1" applyAlignment="1">
      <alignment vertical="top"/>
    </xf>
    <xf numFmtId="164" fontId="16" fillId="5" borderId="0" xfId="0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64" fontId="0" fillId="6" borderId="0" xfId="0" applyFont="1" applyFill="1" applyBorder="1" applyAlignment="1">
      <alignment vertical="center" wrapText="1"/>
    </xf>
    <xf numFmtId="164" fontId="5" fillId="6" borderId="25" xfId="0" applyFont="1" applyFill="1" applyBorder="1" applyAlignment="1">
      <alignment horizontal="center" vertical="top" wrapText="1"/>
    </xf>
    <xf numFmtId="164" fontId="0" fillId="6" borderId="26" xfId="0" applyFont="1" applyFill="1" applyBorder="1" applyAlignment="1" applyProtection="1">
      <alignment vertical="top" wrapText="1"/>
      <protection/>
    </xf>
    <xf numFmtId="173" fontId="0" fillId="6" borderId="27" xfId="0" applyNumberFormat="1" applyFont="1" applyFill="1" applyBorder="1" applyAlignment="1">
      <alignment vertical="top"/>
    </xf>
    <xf numFmtId="173" fontId="17" fillId="6" borderId="0" xfId="0" applyNumberFormat="1" applyFont="1" applyFill="1" applyBorder="1" applyAlignment="1">
      <alignment horizontal="right" vertical="top" wrapText="1"/>
    </xf>
    <xf numFmtId="164" fontId="8" fillId="0" borderId="0" xfId="0" applyFont="1" applyFill="1" applyAlignment="1">
      <alignment vertical="center"/>
    </xf>
    <xf numFmtId="164" fontId="5" fillId="6" borderId="28" xfId="0" applyFont="1" applyFill="1" applyBorder="1" applyAlignment="1">
      <alignment horizontal="center" vertical="top" wrapText="1"/>
    </xf>
    <xf numFmtId="164" fontId="0" fillId="6" borderId="29" xfId="0" applyFont="1" applyFill="1" applyBorder="1" applyAlignment="1" applyProtection="1">
      <alignment vertical="top" wrapText="1"/>
      <protection/>
    </xf>
    <xf numFmtId="164" fontId="0" fillId="7" borderId="30" xfId="0" applyFont="1" applyFill="1" applyBorder="1" applyAlignment="1">
      <alignment vertical="center" wrapText="1"/>
    </xf>
    <xf numFmtId="164" fontId="0" fillId="7" borderId="9" xfId="0" applyFont="1" applyFill="1" applyBorder="1" applyAlignment="1">
      <alignment vertical="top" wrapText="1"/>
    </xf>
    <xf numFmtId="164" fontId="0" fillId="7" borderId="31" xfId="0" applyFont="1" applyFill="1" applyBorder="1" applyAlignment="1">
      <alignment vertical="top" wrapText="1"/>
    </xf>
    <xf numFmtId="164" fontId="0" fillId="7" borderId="32" xfId="0" applyFont="1" applyFill="1" applyBorder="1" applyAlignment="1">
      <alignment vertical="center" wrapText="1"/>
    </xf>
    <xf numFmtId="164" fontId="0" fillId="7" borderId="33" xfId="0" applyFont="1" applyFill="1" applyBorder="1" applyAlignment="1">
      <alignment vertical="top" wrapText="1"/>
    </xf>
    <xf numFmtId="164" fontId="0" fillId="7" borderId="34" xfId="0" applyFont="1" applyFill="1" applyBorder="1" applyAlignment="1">
      <alignment vertical="top" wrapText="1"/>
    </xf>
    <xf numFmtId="164" fontId="0" fillId="0" borderId="35" xfId="0" applyFont="1" applyFill="1" applyBorder="1" applyAlignment="1">
      <alignment vertical="center" wrapText="1"/>
    </xf>
    <xf numFmtId="170" fontId="10" fillId="0" borderId="35" xfId="0" applyNumberFormat="1" applyFont="1" applyFill="1" applyBorder="1" applyAlignment="1">
      <alignment horizontal="right" vertical="center"/>
    </xf>
    <xf numFmtId="171" fontId="0" fillId="0" borderId="35" xfId="0" applyNumberFormat="1" applyFont="1" applyFill="1" applyBorder="1" applyAlignment="1">
      <alignment horizontal="right" vertical="center"/>
    </xf>
    <xf numFmtId="164" fontId="0" fillId="0" borderId="35" xfId="0" applyNumberFormat="1" applyFont="1" applyFill="1" applyBorder="1" applyAlignment="1">
      <alignment horizontal="center" vertical="center"/>
    </xf>
    <xf numFmtId="171" fontId="0" fillId="0" borderId="35" xfId="0" applyNumberFormat="1" applyFont="1" applyFill="1" applyBorder="1" applyAlignment="1" applyProtection="1">
      <alignment horizontal="right" vertical="center"/>
      <protection/>
    </xf>
    <xf numFmtId="171" fontId="14" fillId="0" borderId="35" xfId="0" applyNumberFormat="1" applyFont="1" applyFill="1" applyBorder="1" applyAlignment="1" applyProtection="1">
      <alignment horizontal="right" vertical="center"/>
      <protection/>
    </xf>
    <xf numFmtId="164" fontId="0" fillId="0" borderId="13" xfId="0" applyFont="1" applyFill="1" applyBorder="1" applyAlignment="1">
      <alignment vertical="center"/>
    </xf>
    <xf numFmtId="164" fontId="0" fillId="0" borderId="13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71" fontId="0" fillId="0" borderId="9" xfId="32" applyNumberFormat="1" applyFont="1" applyFill="1" applyBorder="1" applyAlignment="1" applyProtection="1">
      <alignment vertical="center"/>
      <protection/>
    </xf>
    <xf numFmtId="171" fontId="14" fillId="0" borderId="0" xfId="32" applyNumberFormat="1" applyFont="1" applyFill="1" applyBorder="1" applyAlignment="1" applyProtection="1">
      <alignment vertical="center"/>
      <protection/>
    </xf>
    <xf numFmtId="164" fontId="16" fillId="5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1" fontId="0" fillId="0" borderId="9" xfId="32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 horizontal="right"/>
    </xf>
    <xf numFmtId="171" fontId="5" fillId="0" borderId="9" xfId="32" applyNumberFormat="1" applyFont="1" applyFill="1" applyBorder="1" applyAlignment="1" applyProtection="1">
      <alignment/>
      <protection/>
    </xf>
    <xf numFmtId="164" fontId="0" fillId="0" borderId="9" xfId="0" applyFont="1" applyFill="1" applyBorder="1" applyAlignment="1">
      <alignment horizontal="center"/>
    </xf>
    <xf numFmtId="174" fontId="0" fillId="0" borderId="9" xfId="0" applyNumberFormat="1" applyFont="1" applyFill="1" applyBorder="1" applyAlignment="1">
      <alignment horizontal="center"/>
    </xf>
    <xf numFmtId="170" fontId="0" fillId="0" borderId="9" xfId="0" applyNumberFormat="1" applyFont="1" applyFill="1" applyBorder="1" applyAlignment="1">
      <alignment horizontal="right"/>
    </xf>
    <xf numFmtId="164" fontId="5" fillId="0" borderId="9" xfId="0" applyFont="1" applyFill="1" applyBorder="1" applyAlignment="1">
      <alignment horizontal="right"/>
    </xf>
    <xf numFmtId="171" fontId="5" fillId="8" borderId="36" xfId="32" applyNumberFormat="1" applyFont="1" applyFill="1" applyBorder="1" applyAlignment="1" applyProtection="1">
      <alignment/>
      <protection/>
    </xf>
    <xf numFmtId="164" fontId="0" fillId="6" borderId="13" xfId="0" applyFont="1" applyFill="1" applyBorder="1" applyAlignment="1">
      <alignment vertical="center" wrapText="1"/>
    </xf>
    <xf numFmtId="175" fontId="16" fillId="5" borderId="20" xfId="0" applyNumberFormat="1" applyFont="1" applyFill="1" applyBorder="1" applyAlignment="1">
      <alignment horizontal="right"/>
    </xf>
    <xf numFmtId="164" fontId="19" fillId="0" borderId="0" xfId="0" applyFont="1" applyFill="1" applyAlignment="1" applyProtection="1">
      <alignment vertical="center"/>
      <protection/>
    </xf>
    <xf numFmtId="168" fontId="0" fillId="6" borderId="14" xfId="0" applyNumberFormat="1" applyFont="1" applyFill="1" applyBorder="1" applyAlignment="1">
      <alignment vertical="top" wrapText="1"/>
    </xf>
    <xf numFmtId="164" fontId="0" fillId="0" borderId="0" xfId="0" applyFont="1" applyAlignment="1">
      <alignment vertical="center"/>
    </xf>
    <xf numFmtId="171" fontId="0" fillId="0" borderId="0" xfId="0" applyNumberFormat="1" applyFont="1" applyFill="1" applyBorder="1" applyAlignment="1">
      <alignment horizontal="right" vertical="center"/>
    </xf>
    <xf numFmtId="164" fontId="5" fillId="0" borderId="0" xfId="0" applyFont="1" applyFill="1" applyAlignment="1" applyProtection="1">
      <alignment vertical="center"/>
      <protection/>
    </xf>
    <xf numFmtId="164" fontId="14" fillId="0" borderId="17" xfId="0" applyFont="1" applyFill="1" applyBorder="1" applyAlignment="1" applyProtection="1">
      <alignment vertical="center"/>
      <protection/>
    </xf>
    <xf numFmtId="164" fontId="0" fillId="6" borderId="10" xfId="0" applyFont="1" applyFill="1" applyBorder="1" applyAlignment="1">
      <alignment vertical="center" wrapText="1"/>
    </xf>
    <xf numFmtId="175" fontId="0" fillId="5" borderId="11" xfId="0" applyNumberFormat="1" applyFont="1" applyFill="1" applyBorder="1" applyAlignment="1">
      <alignment horizontal="right"/>
    </xf>
    <xf numFmtId="164" fontId="20" fillId="0" borderId="17" xfId="0" applyFont="1" applyFill="1" applyBorder="1" applyAlignment="1" applyProtection="1">
      <alignment vertical="center"/>
      <protection/>
    </xf>
    <xf numFmtId="164" fontId="0" fillId="0" borderId="0" xfId="0" applyFont="1" applyFill="1" applyAlignment="1">
      <alignment horizontal="left"/>
    </xf>
    <xf numFmtId="164" fontId="21" fillId="6" borderId="20" xfId="0" applyFont="1" applyFill="1" applyBorder="1" applyAlignment="1">
      <alignment vertical="top" wrapText="1"/>
    </xf>
    <xf numFmtId="175" fontId="16" fillId="5" borderId="0" xfId="0" applyNumberFormat="1" applyFont="1" applyFill="1" applyBorder="1" applyAlignment="1">
      <alignment horizontal="right"/>
    </xf>
    <xf numFmtId="164" fontId="22" fillId="0" borderId="17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8" fillId="6" borderId="0" xfId="0" applyFont="1" applyFill="1" applyBorder="1" applyAlignment="1">
      <alignment vertical="top" wrapText="1"/>
    </xf>
    <xf numFmtId="168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>
      <alignment horizontal="left"/>
    </xf>
    <xf numFmtId="164" fontId="23" fillId="0" borderId="17" xfId="0" applyFont="1" applyFill="1" applyBorder="1" applyAlignment="1">
      <alignment vertical="center"/>
    </xf>
    <xf numFmtId="164" fontId="24" fillId="0" borderId="17" xfId="0" applyFont="1" applyFill="1" applyBorder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8" fillId="0" borderId="0" xfId="0" applyFont="1" applyFill="1" applyBorder="1" applyAlignment="1" applyProtection="1">
      <alignment horizontal="center" vertical="top" wrapText="1"/>
      <protection/>
    </xf>
    <xf numFmtId="164" fontId="0" fillId="7" borderId="10" xfId="0" applyFont="1" applyFill="1" applyBorder="1" applyAlignment="1">
      <alignment vertical="center" wrapText="1"/>
    </xf>
    <xf numFmtId="164" fontId="21" fillId="7" borderId="0" xfId="0" applyFont="1" applyFill="1" applyBorder="1" applyAlignment="1">
      <alignment horizontal="left" vertical="top" wrapText="1"/>
    </xf>
    <xf numFmtId="175" fontId="16" fillId="7" borderId="0" xfId="0" applyNumberFormat="1" applyFont="1" applyFill="1" applyBorder="1" applyAlignment="1">
      <alignment horizontal="right"/>
    </xf>
    <xf numFmtId="164" fontId="14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75" fontId="16" fillId="7" borderId="10" xfId="0" applyNumberFormat="1" applyFont="1" applyFill="1" applyBorder="1" applyAlignment="1">
      <alignment horizontal="right"/>
    </xf>
    <xf numFmtId="164" fontId="22" fillId="0" borderId="17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left"/>
      <protection/>
    </xf>
    <xf numFmtId="164" fontId="5" fillId="7" borderId="9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 applyProtection="1">
      <alignment vertical="top" wrapText="1"/>
      <protection/>
    </xf>
    <xf numFmtId="168" fontId="0" fillId="7" borderId="34" xfId="0" applyNumberFormat="1" applyFont="1" applyFill="1" applyBorder="1" applyAlignment="1" applyProtection="1">
      <alignment vertical="top" wrapText="1"/>
      <protection/>
    </xf>
    <xf numFmtId="164" fontId="5" fillId="0" borderId="0" xfId="0" applyFont="1" applyFill="1" applyAlignment="1" applyProtection="1">
      <alignment horizontal="left"/>
      <protection/>
    </xf>
    <xf numFmtId="164" fontId="25" fillId="0" borderId="0" xfId="20" applyNumberFormat="1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 horizontal="right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wrapText="1"/>
      <protection/>
    </xf>
    <xf numFmtId="164" fontId="10" fillId="0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 wrapText="1"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>
      <alignment vertical="center" wrapText="1"/>
    </xf>
    <xf numFmtId="164" fontId="26" fillId="5" borderId="0" xfId="0" applyFont="1" applyFill="1" applyBorder="1" applyAlignment="1">
      <alignment vertical="center" wrapText="1"/>
    </xf>
    <xf numFmtId="164" fontId="31" fillId="5" borderId="0" xfId="0" applyFont="1" applyFill="1" applyAlignment="1">
      <alignment vertical="center"/>
    </xf>
    <xf numFmtId="164" fontId="32" fillId="5" borderId="0" xfId="0" applyFont="1" applyFill="1" applyBorder="1" applyAlignment="1">
      <alignment vertical="center"/>
    </xf>
    <xf numFmtId="164" fontId="32" fillId="5" borderId="0" xfId="0" applyFont="1" applyFill="1" applyAlignment="1">
      <alignment vertical="center"/>
    </xf>
    <xf numFmtId="164" fontId="35" fillId="5" borderId="0" xfId="0" applyFont="1" applyFill="1" applyAlignment="1">
      <alignment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rrière-plan" xfId="21"/>
    <cellStyle name="Carte" xfId="22"/>
    <cellStyle name="Carte b." xfId="23"/>
    <cellStyle name="Carte b.d." xfId="24"/>
    <cellStyle name="Carte b.g." xfId="25"/>
    <cellStyle name="Carte d." xfId="26"/>
    <cellStyle name="Carte g." xfId="27"/>
    <cellStyle name="Carte h." xfId="28"/>
    <cellStyle name="Carte h.d." xfId="29"/>
    <cellStyle name="Carte h.g." xfId="30"/>
    <cellStyle name="En-tête de colonne" xfId="31"/>
    <cellStyle name="Euro" xfId="32"/>
    <cellStyle name="Rien" xfId="33"/>
    <cellStyle name="Saisie" xfId="34"/>
    <cellStyle name="Saisie date" xfId="35"/>
    <cellStyle name="Sans nom1" xfId="36"/>
  </cellStyles>
  <dxfs count="3">
    <dxf>
      <fill>
        <patternFill patternType="solid">
          <fgColor rgb="FF339966"/>
          <bgColor rgb="FF33CC6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4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0C78C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17176B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54</xdr:row>
      <xdr:rowOff>57150</xdr:rowOff>
    </xdr:from>
    <xdr:to>
      <xdr:col>0</xdr:col>
      <xdr:colOff>1447800</xdr:colOff>
      <xdr:row>56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220200"/>
          <a:ext cx="12573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avierboisserie@hotmail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workbookViewId="0" topLeftCell="A22">
      <selection activeCell="E28" sqref="E28"/>
    </sheetView>
  </sheetViews>
  <sheetFormatPr defaultColWidth="13.7109375" defaultRowHeight="9.75" customHeight="1"/>
  <cols>
    <col min="1" max="1" width="24.140625" style="1" customWidth="1"/>
    <col min="2" max="2" width="2.140625" style="2" customWidth="1"/>
    <col min="3" max="3" width="33.57421875" style="1" customWidth="1"/>
    <col min="4" max="4" width="6.140625" style="1" customWidth="1"/>
    <col min="5" max="5" width="9.28125" style="1" customWidth="1"/>
    <col min="6" max="6" width="8.7109375" style="1" customWidth="1"/>
    <col min="7" max="7" width="10.28125" style="1" customWidth="1"/>
    <col min="8" max="8" width="9.8515625" style="1" customWidth="1"/>
    <col min="9" max="9" width="6.7109375" style="1" customWidth="1"/>
    <col min="10" max="10" width="6.8515625" style="1" customWidth="1"/>
    <col min="11" max="11" width="14.8515625" style="2" customWidth="1"/>
    <col min="12" max="12" width="11.57421875" style="1" customWidth="1"/>
    <col min="13" max="14" width="33.57421875" style="1" customWidth="1"/>
    <col min="15" max="15" width="12.28125" style="1" customWidth="1"/>
    <col min="16" max="16" width="15.8515625" style="1" customWidth="1"/>
    <col min="17" max="17" width="20.421875" style="3" customWidth="1"/>
    <col min="18" max="18" width="13.8515625" style="1" customWidth="1"/>
    <col min="19" max="23" width="12.421875" style="1" customWidth="1"/>
    <col min="24" max="16384" width="12.7109375" style="1" customWidth="1"/>
  </cols>
  <sheetData>
    <row r="1" spans="1:16" ht="12.75" customHeight="1">
      <c r="A1" s="4" t="s">
        <v>0</v>
      </c>
      <c r="B1" s="5"/>
      <c r="C1" s="6"/>
      <c r="D1" s="6"/>
      <c r="E1" s="6"/>
      <c r="F1" s="7"/>
      <c r="G1" s="8" t="s">
        <v>1</v>
      </c>
      <c r="H1" s="8"/>
      <c r="I1" s="9"/>
      <c r="J1" s="10"/>
      <c r="K1" s="11" t="s">
        <v>2</v>
      </c>
      <c r="L1" s="11"/>
      <c r="M1" s="11"/>
      <c r="N1" s="11"/>
      <c r="O1" s="12"/>
      <c r="P1" s="13"/>
    </row>
    <row r="2" spans="1:14" ht="12.75" customHeight="1">
      <c r="A2" s="14" t="s">
        <v>3</v>
      </c>
      <c r="B2" s="15"/>
      <c r="C2" s="6"/>
      <c r="D2" s="6"/>
      <c r="E2" s="6"/>
      <c r="F2" s="6"/>
      <c r="G2" s="6" t="s">
        <v>4</v>
      </c>
      <c r="H2" s="6"/>
      <c r="I2" s="6"/>
      <c r="J2" s="16"/>
      <c r="K2" s="17" t="s">
        <v>5</v>
      </c>
      <c r="L2" s="17" t="s">
        <v>6</v>
      </c>
      <c r="M2" s="17"/>
      <c r="N2" s="18"/>
    </row>
    <row r="3" spans="1:14" ht="12.75" customHeight="1">
      <c r="A3" s="14" t="s">
        <v>7</v>
      </c>
      <c r="B3" s="15"/>
      <c r="C3" s="6"/>
      <c r="D3" s="6"/>
      <c r="E3" s="6"/>
      <c r="F3" s="6"/>
      <c r="G3" s="6"/>
      <c r="H3" s="6"/>
      <c r="I3" s="6"/>
      <c r="J3" s="16"/>
      <c r="K3" s="17"/>
      <c r="L3" s="17"/>
      <c r="M3" s="17"/>
      <c r="N3" s="18"/>
    </row>
    <row r="4" spans="1:13" ht="12.75" customHeight="1">
      <c r="A4" s="19"/>
      <c r="B4" s="15"/>
      <c r="C4" s="6"/>
      <c r="D4" s="6"/>
      <c r="E4" s="6"/>
      <c r="F4" s="6"/>
      <c r="G4" s="6"/>
      <c r="H4" s="6"/>
      <c r="I4" s="6"/>
      <c r="J4" s="20"/>
      <c r="K4" s="21" t="s">
        <v>8</v>
      </c>
      <c r="L4" s="22" t="s">
        <v>9</v>
      </c>
      <c r="M4" s="22"/>
    </row>
    <row r="5" spans="1:16" ht="12.75" customHeight="1">
      <c r="A5" s="19" t="s">
        <v>10</v>
      </c>
      <c r="B5" s="15"/>
      <c r="C5" s="23"/>
      <c r="D5" s="6"/>
      <c r="E5" s="6"/>
      <c r="F5" s="6"/>
      <c r="G5" s="24" t="s">
        <v>4</v>
      </c>
      <c r="H5" s="24" t="s">
        <v>4</v>
      </c>
      <c r="I5" s="6"/>
      <c r="J5" s="20"/>
      <c r="K5" s="21"/>
      <c r="L5" s="25" t="s">
        <v>11</v>
      </c>
      <c r="M5" s="26" t="s">
        <v>12</v>
      </c>
      <c r="P5" s="27"/>
    </row>
    <row r="6" spans="1:13" ht="12.75" customHeight="1">
      <c r="A6" s="28" t="s">
        <v>13</v>
      </c>
      <c r="B6" s="15"/>
      <c r="C6" s="6"/>
      <c r="D6" s="6"/>
      <c r="E6" s="6"/>
      <c r="F6" s="29" t="s">
        <v>14</v>
      </c>
      <c r="G6" s="23"/>
      <c r="H6" s="23"/>
      <c r="I6" s="6"/>
      <c r="J6" s="20"/>
      <c r="K6" s="21"/>
      <c r="L6" s="25"/>
      <c r="M6" s="26" t="s">
        <v>15</v>
      </c>
    </row>
    <row r="7" spans="1:13" ht="12.75" customHeight="1">
      <c r="A7" s="19"/>
      <c r="B7" s="15"/>
      <c r="C7" s="6"/>
      <c r="D7" s="6"/>
      <c r="E7" s="6"/>
      <c r="F7" s="23"/>
      <c r="G7" s="23"/>
      <c r="H7" s="23"/>
      <c r="I7" s="6"/>
      <c r="J7" s="20"/>
      <c r="K7" s="21"/>
      <c r="L7" s="25"/>
      <c r="M7" s="26" t="s">
        <v>16</v>
      </c>
    </row>
    <row r="8" spans="1:13" ht="12.75" customHeight="1">
      <c r="A8" s="19"/>
      <c r="B8" s="15"/>
      <c r="C8" s="6"/>
      <c r="D8" s="6"/>
      <c r="E8" s="6"/>
      <c r="F8" s="23"/>
      <c r="G8" s="23"/>
      <c r="H8" s="23"/>
      <c r="I8" s="6"/>
      <c r="J8" s="20"/>
      <c r="K8" s="21"/>
      <c r="L8" s="25"/>
      <c r="M8" s="26" t="s">
        <v>17</v>
      </c>
    </row>
    <row r="9" spans="1:15" ht="12.75" customHeight="1">
      <c r="A9" s="14"/>
      <c r="B9" s="15"/>
      <c r="C9" s="6"/>
      <c r="D9" s="6"/>
      <c r="E9" s="6"/>
      <c r="F9" s="30"/>
      <c r="G9" s="30"/>
      <c r="H9" s="30"/>
      <c r="I9" s="6"/>
      <c r="J9" s="31"/>
      <c r="K9" s="21"/>
      <c r="L9" s="32"/>
      <c r="M9" s="33" t="s">
        <v>18</v>
      </c>
      <c r="N9" s="34"/>
      <c r="O9" s="27"/>
    </row>
    <row r="10" spans="1:14" ht="12.75" customHeight="1">
      <c r="A10" s="15"/>
      <c r="B10" s="15"/>
      <c r="C10" s="6"/>
      <c r="D10" s="6"/>
      <c r="E10" s="6"/>
      <c r="F10" s="6"/>
      <c r="G10" s="6"/>
      <c r="H10" s="6"/>
      <c r="I10" s="6"/>
      <c r="J10" s="35"/>
      <c r="K10" s="36" t="s">
        <v>19</v>
      </c>
      <c r="L10" s="22" t="s">
        <v>20</v>
      </c>
      <c r="M10" s="22"/>
      <c r="N10" s="22" t="s">
        <v>21</v>
      </c>
    </row>
    <row r="11" spans="1:14" ht="12.75" customHeight="1">
      <c r="A11" s="15"/>
      <c r="B11" s="15"/>
      <c r="C11" s="6"/>
      <c r="D11" s="24"/>
      <c r="E11" s="6"/>
      <c r="F11" s="6" t="s">
        <v>22</v>
      </c>
      <c r="G11" s="6"/>
      <c r="H11" s="6"/>
      <c r="I11" s="6"/>
      <c r="J11" s="35"/>
      <c r="K11" s="36"/>
      <c r="L11" s="37" t="s">
        <v>23</v>
      </c>
      <c r="M11" s="37"/>
      <c r="N11" s="38"/>
    </row>
    <row r="12" spans="1:14" ht="12.75" customHeight="1">
      <c r="A12" s="39"/>
      <c r="B12" s="15"/>
      <c r="C12" s="40" t="s">
        <v>24</v>
      </c>
      <c r="D12" s="41" t="s">
        <v>25</v>
      </c>
      <c r="E12" s="41"/>
      <c r="F12" s="41"/>
      <c r="G12" s="6"/>
      <c r="H12" s="6"/>
      <c r="I12" s="6"/>
      <c r="J12" s="3"/>
      <c r="K12" s="36"/>
      <c r="L12" s="42" t="s">
        <v>26</v>
      </c>
      <c r="M12" s="42"/>
      <c r="N12" s="43" t="s">
        <v>0</v>
      </c>
    </row>
    <row r="13" spans="1:14" ht="12.75" customHeight="1">
      <c r="A13" s="44"/>
      <c r="B13" s="15"/>
      <c r="C13" s="6"/>
      <c r="D13" s="24"/>
      <c r="E13" s="24"/>
      <c r="F13" s="6"/>
      <c r="G13" s="6"/>
      <c r="H13" s="6"/>
      <c r="I13" s="6"/>
      <c r="J13" s="3"/>
      <c r="K13" s="36"/>
      <c r="L13" s="42" t="s">
        <v>27</v>
      </c>
      <c r="M13" s="42"/>
      <c r="N13" s="45" t="s">
        <v>28</v>
      </c>
    </row>
    <row r="14" spans="1:15" ht="12.75" customHeight="1">
      <c r="A14" s="44"/>
      <c r="B14" s="15"/>
      <c r="C14" s="46" t="s">
        <v>29</v>
      </c>
      <c r="D14" s="46"/>
      <c r="E14" s="46"/>
      <c r="F14" s="46"/>
      <c r="G14" s="46"/>
      <c r="H14" s="46"/>
      <c r="I14" s="6"/>
      <c r="J14" s="35"/>
      <c r="K14" s="36"/>
      <c r="L14" s="47" t="s">
        <v>30</v>
      </c>
      <c r="M14" s="47"/>
      <c r="N14" s="48" t="s">
        <v>31</v>
      </c>
      <c r="O14" s="49"/>
    </row>
    <row r="15" spans="1:16" ht="12.75" customHeight="1">
      <c r="A15" s="44"/>
      <c r="B15" s="15"/>
      <c r="C15" s="46"/>
      <c r="D15" s="46"/>
      <c r="E15" s="46"/>
      <c r="F15" s="46"/>
      <c r="G15" s="46"/>
      <c r="H15" s="46"/>
      <c r="I15" s="6"/>
      <c r="J15" s="35"/>
      <c r="K15" s="50" t="s">
        <v>32</v>
      </c>
      <c r="L15" s="51" t="s">
        <v>33</v>
      </c>
      <c r="M15" s="51"/>
      <c r="N15" s="51" t="s">
        <v>34</v>
      </c>
      <c r="O15" s="52"/>
      <c r="P15" s="49"/>
    </row>
    <row r="16" spans="1:16" ht="12.75" customHeight="1">
      <c r="A16" s="44"/>
      <c r="B16" s="15"/>
      <c r="C16" s="46"/>
      <c r="D16" s="46"/>
      <c r="E16" s="46"/>
      <c r="F16" s="46"/>
      <c r="G16" s="46"/>
      <c r="H16" s="46"/>
      <c r="I16" s="6"/>
      <c r="J16" s="35"/>
      <c r="K16" s="50"/>
      <c r="L16" s="51"/>
      <c r="M16" s="51"/>
      <c r="N16" s="51"/>
      <c r="O16" s="52"/>
      <c r="P16" s="49"/>
    </row>
    <row r="17" spans="1:17" ht="12.75" customHeight="1">
      <c r="A17" s="44"/>
      <c r="B17" s="15"/>
      <c r="C17" s="53"/>
      <c r="D17" s="53"/>
      <c r="E17" s="53"/>
      <c r="F17" s="53"/>
      <c r="G17" s="53"/>
      <c r="H17" s="53"/>
      <c r="I17" s="6"/>
      <c r="J17" s="35"/>
      <c r="K17" s="50"/>
      <c r="L17" s="47" t="s">
        <v>35</v>
      </c>
      <c r="M17" s="47"/>
      <c r="N17" s="54"/>
      <c r="O17" s="55"/>
      <c r="P17" s="55"/>
      <c r="Q17" s="55"/>
    </row>
    <row r="18" spans="1:17" ht="27" customHeight="1">
      <c r="A18" s="44"/>
      <c r="B18" s="15"/>
      <c r="C18" s="56" t="s">
        <v>36</v>
      </c>
      <c r="D18" s="57" t="s">
        <v>37</v>
      </c>
      <c r="E18" s="57" t="s">
        <v>38</v>
      </c>
      <c r="F18" s="57" t="s">
        <v>39</v>
      </c>
      <c r="G18" s="57" t="s">
        <v>40</v>
      </c>
      <c r="H18" s="57" t="s">
        <v>41</v>
      </c>
      <c r="I18" s="6"/>
      <c r="J18" s="35"/>
      <c r="K18" s="50" t="s">
        <v>42</v>
      </c>
      <c r="L18" s="51" t="s">
        <v>43</v>
      </c>
      <c r="M18" s="51"/>
      <c r="N18" s="51" t="s">
        <v>34</v>
      </c>
      <c r="O18" s="55"/>
      <c r="P18" s="55"/>
      <c r="Q18" s="55"/>
    </row>
    <row r="19" spans="1:17" ht="15" customHeight="1">
      <c r="A19" s="44"/>
      <c r="B19" s="15"/>
      <c r="C19" s="58" t="s">
        <v>44</v>
      </c>
      <c r="D19" s="59">
        <v>0.1</v>
      </c>
      <c r="E19" s="60" t="s">
        <v>45</v>
      </c>
      <c r="F19" s="61">
        <v>6</v>
      </c>
      <c r="G19" s="62">
        <v>360</v>
      </c>
      <c r="H19" s="63">
        <v>396</v>
      </c>
      <c r="I19" s="6"/>
      <c r="J19" s="35"/>
      <c r="K19" s="50"/>
      <c r="L19" s="42" t="s">
        <v>46</v>
      </c>
      <c r="M19" s="42"/>
      <c r="N19" s="64" t="s">
        <v>47</v>
      </c>
      <c r="O19" s="52" t="s">
        <v>47</v>
      </c>
      <c r="P19" s="55"/>
      <c r="Q19" s="55"/>
    </row>
    <row r="20" spans="1:16" ht="15" customHeight="1">
      <c r="A20" s="44"/>
      <c r="B20" s="15"/>
      <c r="C20" s="65" t="s">
        <v>48</v>
      </c>
      <c r="D20" s="66">
        <v>0.2</v>
      </c>
      <c r="E20" s="67">
        <v>200</v>
      </c>
      <c r="F20" s="68">
        <v>1</v>
      </c>
      <c r="G20" s="62">
        <f aca="true" t="shared" si="0" ref="G20:G28">E20*F20</f>
        <v>200</v>
      </c>
      <c r="H20" s="63">
        <v>240</v>
      </c>
      <c r="I20" s="6"/>
      <c r="J20" s="35"/>
      <c r="K20" s="50"/>
      <c r="L20" s="47" t="s">
        <v>49</v>
      </c>
      <c r="M20" s="47"/>
      <c r="N20" s="54" t="s">
        <v>50</v>
      </c>
      <c r="O20" s="52" t="s">
        <v>51</v>
      </c>
      <c r="P20" s="69"/>
    </row>
    <row r="21" spans="1:16" ht="15" customHeight="1">
      <c r="A21" s="44"/>
      <c r="B21" s="15"/>
      <c r="C21" s="65" t="s">
        <v>52</v>
      </c>
      <c r="D21" s="66">
        <v>0.2</v>
      </c>
      <c r="E21" s="67">
        <v>30</v>
      </c>
      <c r="F21" s="68">
        <v>10</v>
      </c>
      <c r="G21" s="62" t="s">
        <v>53</v>
      </c>
      <c r="H21" s="63">
        <v>360</v>
      </c>
      <c r="I21" s="6"/>
      <c r="J21" s="35"/>
      <c r="K21" s="70" t="s">
        <v>54</v>
      </c>
      <c r="L21" s="71" t="s">
        <v>55</v>
      </c>
      <c r="M21" s="71"/>
      <c r="N21" s="72"/>
      <c r="O21" s="73"/>
      <c r="P21" s="74"/>
    </row>
    <row r="22" spans="1:16" ht="15" customHeight="1">
      <c r="A22" s="44"/>
      <c r="B22" s="15"/>
      <c r="C22" s="65" t="s">
        <v>56</v>
      </c>
      <c r="D22" s="66">
        <v>0.055</v>
      </c>
      <c r="E22" s="67">
        <v>25</v>
      </c>
      <c r="F22" s="68">
        <v>2</v>
      </c>
      <c r="G22" s="62">
        <f t="shared" si="0"/>
        <v>50</v>
      </c>
      <c r="H22" s="63">
        <f aca="true" t="shared" si="1" ref="H22:H28">IF(E22&lt;&gt;0,IF(D22=0,"TVA TVA TVA",ROUND(G22*(1+D22),2)),"")</f>
        <v>52.75</v>
      </c>
      <c r="I22" s="6"/>
      <c r="J22" s="35"/>
      <c r="K22" s="75"/>
      <c r="L22" s="76"/>
      <c r="M22" s="77" t="s">
        <v>57</v>
      </c>
      <c r="N22" s="78">
        <v>0.3</v>
      </c>
      <c r="O22" s="73"/>
      <c r="P22" s="74"/>
    </row>
    <row r="23" spans="1:16" ht="15" customHeight="1">
      <c r="A23" s="44"/>
      <c r="B23" s="15"/>
      <c r="C23" s="65" t="s">
        <v>58</v>
      </c>
      <c r="D23" s="66">
        <v>0.2</v>
      </c>
      <c r="E23" s="67">
        <v>50</v>
      </c>
      <c r="F23" s="68">
        <v>1</v>
      </c>
      <c r="G23" s="62">
        <f t="shared" si="0"/>
        <v>50</v>
      </c>
      <c r="H23" s="63">
        <f t="shared" si="1"/>
        <v>60</v>
      </c>
      <c r="I23" s="6"/>
      <c r="J23" s="35"/>
      <c r="K23" s="75"/>
      <c r="L23" s="76" t="s">
        <v>11</v>
      </c>
      <c r="M23" s="77" t="s">
        <v>59</v>
      </c>
      <c r="N23" s="79">
        <v>0.2</v>
      </c>
      <c r="O23" s="74"/>
      <c r="P23" s="74"/>
    </row>
    <row r="24" spans="1:16" ht="15" customHeight="1">
      <c r="A24" s="44"/>
      <c r="B24" s="15"/>
      <c r="C24" s="65" t="s">
        <v>60</v>
      </c>
      <c r="D24" s="66"/>
      <c r="E24" s="67">
        <v>30</v>
      </c>
      <c r="F24" s="68">
        <v>6</v>
      </c>
      <c r="G24" s="62">
        <f t="shared" si="0"/>
        <v>180</v>
      </c>
      <c r="H24" s="63">
        <v>180</v>
      </c>
      <c r="I24" s="6"/>
      <c r="J24" s="35"/>
      <c r="K24" s="75"/>
      <c r="L24" s="76"/>
      <c r="M24" s="77" t="s">
        <v>61</v>
      </c>
      <c r="N24" s="37">
        <v>0.15</v>
      </c>
      <c r="O24" s="74"/>
      <c r="P24" s="74"/>
    </row>
    <row r="25" spans="1:16" ht="15" customHeight="1">
      <c r="A25" s="44"/>
      <c r="B25" s="15"/>
      <c r="C25" s="65"/>
      <c r="D25" s="66"/>
      <c r="E25" s="67"/>
      <c r="F25" s="68"/>
      <c r="G25" s="62">
        <f t="shared" si="0"/>
        <v>0</v>
      </c>
      <c r="H25" s="63">
        <f t="shared" si="1"/>
      </c>
      <c r="I25" s="80"/>
      <c r="J25" s="35"/>
      <c r="K25" s="75"/>
      <c r="L25" s="81"/>
      <c r="M25" s="82" t="s">
        <v>62</v>
      </c>
      <c r="N25" s="37">
        <v>0</v>
      </c>
      <c r="O25" s="74"/>
      <c r="P25" s="74"/>
    </row>
    <row r="26" spans="1:16" ht="15" customHeight="1">
      <c r="A26" s="44"/>
      <c r="B26" s="15"/>
      <c r="C26" s="65"/>
      <c r="D26" s="66"/>
      <c r="E26" s="67"/>
      <c r="F26" s="68"/>
      <c r="G26" s="62">
        <f t="shared" si="0"/>
        <v>0</v>
      </c>
      <c r="H26" s="63">
        <f t="shared" si="1"/>
      </c>
      <c r="I26" s="80"/>
      <c r="J26" s="35"/>
      <c r="K26" s="83"/>
      <c r="L26" s="84"/>
      <c r="M26" s="84"/>
      <c r="N26" s="85"/>
      <c r="O26" s="74"/>
      <c r="P26" s="74"/>
    </row>
    <row r="27" spans="1:16" ht="15" customHeight="1">
      <c r="A27" s="44"/>
      <c r="B27" s="15"/>
      <c r="C27" s="65"/>
      <c r="D27" s="66"/>
      <c r="E27" s="67"/>
      <c r="F27" s="68"/>
      <c r="G27" s="62">
        <f t="shared" si="0"/>
        <v>0</v>
      </c>
      <c r="H27" s="63">
        <f t="shared" si="1"/>
      </c>
      <c r="I27" s="80"/>
      <c r="J27" s="35"/>
      <c r="K27" s="86"/>
      <c r="L27" s="87"/>
      <c r="M27" s="87"/>
      <c r="N27" s="88"/>
      <c r="O27" s="74"/>
      <c r="P27" s="74"/>
    </row>
    <row r="28" spans="1:16" ht="15" customHeight="1">
      <c r="A28" s="44"/>
      <c r="B28" s="15"/>
      <c r="C28" s="89"/>
      <c r="D28" s="90"/>
      <c r="E28" s="91"/>
      <c r="F28" s="92"/>
      <c r="G28" s="93">
        <f t="shared" si="0"/>
        <v>0</v>
      </c>
      <c r="H28" s="94">
        <f t="shared" si="1"/>
      </c>
      <c r="I28" s="80"/>
      <c r="J28" s="35"/>
      <c r="K28" s="73"/>
      <c r="L28" s="73"/>
      <c r="M28" s="73"/>
      <c r="N28" s="73"/>
      <c r="O28" s="74"/>
      <c r="P28" s="74"/>
    </row>
    <row r="29" spans="1:16" ht="15" customHeight="1">
      <c r="A29" s="44"/>
      <c r="B29" s="15"/>
      <c r="C29" s="95"/>
      <c r="D29" s="96"/>
      <c r="E29" s="96"/>
      <c r="F29" s="97" t="str">
        <f>IF(C12="facture de solde ","Total restant dû H.T.","Total réalisation H.T.")</f>
        <v>Total réalisation H.T.</v>
      </c>
      <c r="G29" s="98">
        <v>960</v>
      </c>
      <c r="H29" s="99"/>
      <c r="I29" s="80"/>
      <c r="J29" s="35"/>
      <c r="K29" s="100" t="s">
        <v>63</v>
      </c>
      <c r="L29" s="73"/>
      <c r="M29" s="73"/>
      <c r="N29" s="73"/>
      <c r="O29" s="74"/>
      <c r="P29" s="74"/>
    </row>
    <row r="30" spans="1:16" ht="15" customHeight="1">
      <c r="A30" s="44"/>
      <c r="B30" s="15"/>
      <c r="C30" s="6"/>
      <c r="D30" s="101"/>
      <c r="E30" s="101"/>
      <c r="F30" s="102"/>
      <c r="G30" s="102"/>
      <c r="H30" s="102"/>
      <c r="I30" s="102"/>
      <c r="J30" s="35"/>
      <c r="K30" s="100"/>
      <c r="L30" s="73"/>
      <c r="M30" s="73"/>
      <c r="N30" s="73"/>
      <c r="O30" s="74"/>
      <c r="P30" s="74"/>
    </row>
    <row r="31" spans="1:16" ht="12.75" customHeight="1">
      <c r="A31" s="44"/>
      <c r="B31" s="15"/>
      <c r="C31" s="6"/>
      <c r="D31" s="101"/>
      <c r="E31" s="101"/>
      <c r="F31" s="102"/>
      <c r="G31" s="102" t="s">
        <v>64</v>
      </c>
      <c r="H31" s="103">
        <f>ROUND(SUMIF($D$19:$D$28,0.055,$G$19:$G$28)*0.055,2)</f>
        <v>2.75</v>
      </c>
      <c r="I31" s="80"/>
      <c r="J31" s="35"/>
      <c r="K31" s="100"/>
      <c r="L31" s="73"/>
      <c r="M31" s="73"/>
      <c r="N31" s="73"/>
      <c r="O31" s="73"/>
      <c r="P31" s="74"/>
    </row>
    <row r="32" spans="1:16" ht="12.75" customHeight="1">
      <c r="A32" s="44"/>
      <c r="B32" s="15"/>
      <c r="C32" s="6"/>
      <c r="D32" s="101"/>
      <c r="E32" s="101"/>
      <c r="F32" s="102"/>
      <c r="G32" s="102" t="s">
        <v>65</v>
      </c>
      <c r="H32" s="103">
        <v>36</v>
      </c>
      <c r="I32" s="80"/>
      <c r="J32" s="35"/>
      <c r="K32" s="73"/>
      <c r="L32" s="73"/>
      <c r="M32" s="73"/>
      <c r="N32" s="73"/>
      <c r="O32" s="73"/>
      <c r="P32" s="74"/>
    </row>
    <row r="33" spans="1:16" ht="12.75" customHeight="1">
      <c r="A33" s="44"/>
      <c r="B33" s="15"/>
      <c r="C33" s="6" t="s">
        <v>4</v>
      </c>
      <c r="D33" s="101"/>
      <c r="E33" s="101"/>
      <c r="F33" s="102"/>
      <c r="G33" s="102" t="s">
        <v>66</v>
      </c>
      <c r="H33" s="103">
        <v>110</v>
      </c>
      <c r="I33" s="80"/>
      <c r="J33" s="35"/>
      <c r="K33" s="100" t="s">
        <v>67</v>
      </c>
      <c r="L33" s="73"/>
      <c r="M33" s="73"/>
      <c r="N33" s="73"/>
      <c r="O33" s="73"/>
      <c r="P33" s="74"/>
    </row>
    <row r="34" spans="1:16" ht="12.75" customHeight="1">
      <c r="A34" s="44"/>
      <c r="B34" s="15"/>
      <c r="C34" s="6"/>
      <c r="D34" s="101"/>
      <c r="E34" s="101"/>
      <c r="F34" s="104"/>
      <c r="G34" s="104" t="s">
        <v>68</v>
      </c>
      <c r="H34" s="105">
        <v>1288.75</v>
      </c>
      <c r="I34" s="80"/>
      <c r="J34" s="35"/>
      <c r="K34" s="73"/>
      <c r="L34" s="73"/>
      <c r="M34" s="73"/>
      <c r="N34" s="73"/>
      <c r="O34" s="73"/>
      <c r="P34" s="74"/>
    </row>
    <row r="35" spans="1:16" ht="12.75" customHeight="1">
      <c r="A35" s="44"/>
      <c r="B35" s="15"/>
      <c r="C35" s="6"/>
      <c r="D35" s="101"/>
      <c r="E35" s="101"/>
      <c r="F35" s="104"/>
      <c r="G35" s="104"/>
      <c r="H35" s="104"/>
      <c r="I35" s="80"/>
      <c r="J35" s="35"/>
      <c r="K35" s="73"/>
      <c r="L35" s="73"/>
      <c r="M35" s="73"/>
      <c r="N35" s="73"/>
      <c r="O35" s="73"/>
      <c r="P35" s="74"/>
    </row>
    <row r="36" spans="1:16" ht="12.75" customHeight="1">
      <c r="A36" s="44"/>
      <c r="B36" s="15"/>
      <c r="C36" s="6"/>
      <c r="D36" s="106" t="s">
        <v>69</v>
      </c>
      <c r="E36" s="106" t="s">
        <v>70</v>
      </c>
      <c r="F36" s="106"/>
      <c r="G36" s="107" t="s">
        <v>71</v>
      </c>
      <c r="H36" s="107" t="s">
        <v>72</v>
      </c>
      <c r="I36" s="80"/>
      <c r="J36" s="35"/>
      <c r="K36" s="100" t="s">
        <v>73</v>
      </c>
      <c r="L36" s="73"/>
      <c r="M36" s="73"/>
      <c r="N36" s="73"/>
      <c r="O36" s="73"/>
      <c r="P36" s="74"/>
    </row>
    <row r="37" spans="1:16" ht="12.75" customHeight="1">
      <c r="A37" s="44"/>
      <c r="B37" s="15"/>
      <c r="C37" s="6"/>
      <c r="D37" s="108">
        <v>0.055</v>
      </c>
      <c r="E37" s="103">
        <f>ROUND(SUMIF($D$19:$D$28,0.055,$G$19:$G$28),2)</f>
        <v>50</v>
      </c>
      <c r="F37" s="103"/>
      <c r="G37" s="103">
        <f>ROUND(SUMIF($D$19:$D$28,0.055,$G$19:$G$28)*0.055,2)</f>
        <v>2.75</v>
      </c>
      <c r="H37" s="103">
        <f>SUM(E37:G37)</f>
        <v>52.75</v>
      </c>
      <c r="I37" s="80"/>
      <c r="J37" s="35"/>
      <c r="K37" s="73"/>
      <c r="L37" s="73"/>
      <c r="M37" s="73"/>
      <c r="N37" s="73"/>
      <c r="O37" s="73"/>
      <c r="P37" s="74"/>
    </row>
    <row r="38" spans="1:16" ht="12.75" customHeight="1">
      <c r="A38" s="44"/>
      <c r="B38" s="15"/>
      <c r="C38" s="6"/>
      <c r="D38" s="108">
        <v>0.1</v>
      </c>
      <c r="E38" s="103">
        <f>ROUND(SUMIF($D$19:$D$28,0.1,$G$19:$G$28),2)</f>
        <v>360</v>
      </c>
      <c r="F38" s="103"/>
      <c r="G38" s="103">
        <v>36</v>
      </c>
      <c r="H38" s="103">
        <f>SUM(E38:G38)</f>
        <v>396</v>
      </c>
      <c r="I38" s="80"/>
      <c r="J38" s="35"/>
      <c r="K38" s="73"/>
      <c r="L38" s="73"/>
      <c r="M38" s="73"/>
      <c r="N38" s="73"/>
      <c r="O38" s="73"/>
      <c r="P38" s="74"/>
    </row>
    <row r="39" spans="1:16" ht="12.75" customHeight="1">
      <c r="A39" s="44"/>
      <c r="B39" s="15"/>
      <c r="C39" s="6"/>
      <c r="D39" s="108">
        <v>0.2</v>
      </c>
      <c r="E39" s="103">
        <v>550</v>
      </c>
      <c r="F39" s="103"/>
      <c r="G39" s="103">
        <v>110</v>
      </c>
      <c r="H39" s="103">
        <f>SUM(E39:G39)</f>
        <v>660</v>
      </c>
      <c r="I39" s="80"/>
      <c r="J39" s="35"/>
      <c r="K39" s="73"/>
      <c r="L39" s="73"/>
      <c r="M39" s="73"/>
      <c r="N39" s="73"/>
      <c r="O39" s="73"/>
      <c r="P39" s="74"/>
    </row>
    <row r="40" spans="1:16" ht="12.75" customHeight="1">
      <c r="A40" s="44"/>
      <c r="B40" s="15"/>
      <c r="C40" s="6"/>
      <c r="D40" s="109" t="s">
        <v>74</v>
      </c>
      <c r="E40" s="105">
        <f>SUM(E37:E39)</f>
        <v>960</v>
      </c>
      <c r="F40" s="105"/>
      <c r="G40" s="105">
        <f>SUM(G37:G39)</f>
        <v>148.75</v>
      </c>
      <c r="H40" s="110" t="s">
        <v>75</v>
      </c>
      <c r="I40" s="80"/>
      <c r="J40" s="35"/>
      <c r="K40" s="73"/>
      <c r="L40" s="73"/>
      <c r="M40" s="73"/>
      <c r="N40" s="73"/>
      <c r="O40" s="73"/>
      <c r="P40" s="74"/>
    </row>
    <row r="41" spans="1:16" ht="12.75" customHeight="1">
      <c r="A41" s="44"/>
      <c r="B41" s="15"/>
      <c r="C41" s="6"/>
      <c r="D41" s="101"/>
      <c r="E41" s="101"/>
      <c r="F41" s="104"/>
      <c r="G41" s="104"/>
      <c r="H41" s="6"/>
      <c r="I41" s="6"/>
      <c r="J41" s="35"/>
      <c r="K41" s="73"/>
      <c r="L41" s="73"/>
      <c r="M41" s="73"/>
      <c r="N41" s="73"/>
      <c r="O41" s="73"/>
      <c r="P41" s="74"/>
    </row>
    <row r="42" spans="1:16" ht="12.75" customHeight="1">
      <c r="A42" s="44"/>
      <c r="B42" s="15"/>
      <c r="C42" s="30">
        <f>IF(N18="O",CONCATENATE("Taux de tva à "&amp;N19&amp;" applicable selon l'article "&amp;N20&amp;" du code général des impôts."),IF(N15="O",CONCATENATE(""&amp;N17&amp;""),""))</f>
      </c>
      <c r="D42" s="6"/>
      <c r="E42" s="6"/>
      <c r="F42" s="6"/>
      <c r="G42" s="6"/>
      <c r="H42" s="6"/>
      <c r="I42" s="6"/>
      <c r="J42" s="35"/>
      <c r="K42" s="73"/>
      <c r="L42" s="73"/>
      <c r="M42" s="73"/>
      <c r="N42" s="73"/>
      <c r="O42" s="73"/>
      <c r="P42" s="74"/>
    </row>
    <row r="43" spans="1:16" ht="12.75" customHeight="1">
      <c r="A43" s="44"/>
      <c r="B43" s="15"/>
      <c r="C43" s="6"/>
      <c r="D43" s="6"/>
      <c r="E43" s="6"/>
      <c r="F43" s="6"/>
      <c r="G43" s="6"/>
      <c r="H43" s="6"/>
      <c r="I43" s="6"/>
      <c r="J43" s="35"/>
      <c r="K43" s="111" t="s">
        <v>4</v>
      </c>
      <c r="L43" s="51" t="s">
        <v>76</v>
      </c>
      <c r="M43" s="51"/>
      <c r="N43" s="112"/>
      <c r="O43" s="73"/>
      <c r="P43" s="74"/>
    </row>
    <row r="44" spans="1:16" ht="12" customHeight="1">
      <c r="A44" s="44"/>
      <c r="B44" s="15"/>
      <c r="C44" s="113">
        <f>IF(C12="facture d'acompte ","Pour information :","")</f>
      </c>
      <c r="D44" s="6"/>
      <c r="E44" s="6"/>
      <c r="F44" s="6"/>
      <c r="G44" s="6"/>
      <c r="H44" s="6"/>
      <c r="I44" s="6"/>
      <c r="J44" s="35"/>
      <c r="K44" s="75"/>
      <c r="L44" s="25" t="s">
        <v>11</v>
      </c>
      <c r="M44" s="42" t="s">
        <v>77</v>
      </c>
      <c r="N44" s="114" t="e">
        <f>G1+5</f>
        <v>#VALUE!</v>
      </c>
      <c r="O44" s="73"/>
      <c r="P44" s="74"/>
    </row>
    <row r="45" spans="1:16" ht="12" customHeight="1">
      <c r="A45" s="44"/>
      <c r="B45" s="15"/>
      <c r="C45" s="30">
        <f>IF(C12="facture d'acompte ","Montant HT de la totalité du marché :","")</f>
      </c>
      <c r="D45" s="115"/>
      <c r="E45" s="6"/>
      <c r="F45" s="6"/>
      <c r="G45" s="116"/>
      <c r="H45" s="6"/>
      <c r="I45" s="6"/>
      <c r="J45" s="35"/>
      <c r="K45" s="75" t="s">
        <v>78</v>
      </c>
      <c r="L45" s="25"/>
      <c r="M45" s="42" t="s">
        <v>79</v>
      </c>
      <c r="N45" s="114" t="e">
        <f>G1+30</f>
        <v>#VALUE!</v>
      </c>
      <c r="O45" s="73"/>
      <c r="P45" s="74"/>
    </row>
    <row r="46" spans="1:16" ht="12" customHeight="1">
      <c r="A46" s="44"/>
      <c r="B46" s="15"/>
      <c r="C46" s="30">
        <f>IF(C12="facture d'acompte ","Montant HT des acomptes déjà versés (dont cette facture) :","")</f>
      </c>
      <c r="D46" s="115"/>
      <c r="E46" s="6"/>
      <c r="F46" s="6"/>
      <c r="G46" s="116"/>
      <c r="H46" s="117">
        <f>IF(G46&gt;0,"Acompte en négatif !","")</f>
      </c>
      <c r="I46" s="6"/>
      <c r="J46" s="35"/>
      <c r="K46" s="75" t="s">
        <v>80</v>
      </c>
      <c r="L46" s="25"/>
      <c r="M46" s="42" t="s">
        <v>81</v>
      </c>
      <c r="N46" s="114" t="e">
        <f>FIN.MOIS(G1,1)</f>
        <v>#NAME?</v>
      </c>
      <c r="O46" s="73"/>
      <c r="P46" s="74"/>
    </row>
    <row r="47" spans="1:16" ht="12" customHeight="1">
      <c r="A47" s="44"/>
      <c r="B47" s="15"/>
      <c r="C47" s="30">
        <f>IF(C12="facture d'acompte ","Montant HT restant dû après règlement de cet acompte :","")</f>
      </c>
      <c r="D47" s="115"/>
      <c r="E47" s="6"/>
      <c r="F47" s="6"/>
      <c r="G47" s="116">
        <f>IF((G45+G46)=0,"",G45+G46)</f>
      </c>
      <c r="H47" s="117">
        <f>IF(G46&gt;0,"Acompte en négatif !","")</f>
      </c>
      <c r="I47" s="6"/>
      <c r="J47" s="35"/>
      <c r="K47" s="75"/>
      <c r="L47" s="25"/>
      <c r="M47" s="42" t="s">
        <v>82</v>
      </c>
      <c r="N47" s="114" t="e">
        <f>G1+45</f>
        <v>#VALUE!</v>
      </c>
      <c r="O47" s="73"/>
      <c r="P47" s="74"/>
    </row>
    <row r="48" spans="1:16" ht="12" customHeight="1">
      <c r="A48" s="44"/>
      <c r="B48" s="15"/>
      <c r="C48" s="115"/>
      <c r="D48" s="6"/>
      <c r="E48" s="6"/>
      <c r="F48" s="6"/>
      <c r="G48" s="6"/>
      <c r="H48" s="6"/>
      <c r="I48" s="6"/>
      <c r="J48" s="35"/>
      <c r="K48" s="75"/>
      <c r="L48" s="25"/>
      <c r="M48" s="42" t="s">
        <v>83</v>
      </c>
      <c r="N48" s="114" t="e">
        <f>FIN.MOIS(N47,0)</f>
        <v>#NAME?</v>
      </c>
      <c r="O48" s="73"/>
      <c r="P48" s="74"/>
    </row>
    <row r="49" spans="1:16" ht="12" customHeight="1">
      <c r="A49" s="118">
        <f>IF(N21="O","Etablissement secondaire","")</f>
      </c>
      <c r="B49" s="15"/>
      <c r="C49" s="30" t="str">
        <f>IF(N10="O",CONCATENATE(N12," est en CAPE avec IRISCOP du ",N13," au ",N14,"."),"")</f>
        <v>Xavier BOISSERIE est en CAPE avec IRISCOP du 11/04/2017 au 10/04/2018.</v>
      </c>
      <c r="D49" s="6"/>
      <c r="E49" s="6"/>
      <c r="F49" s="6"/>
      <c r="G49" s="6"/>
      <c r="H49" s="6"/>
      <c r="I49" s="6"/>
      <c r="J49" s="35"/>
      <c r="K49" s="119"/>
      <c r="L49" s="32"/>
      <c r="M49" s="120" t="s">
        <v>84</v>
      </c>
      <c r="N49" s="120" t="s">
        <v>85</v>
      </c>
      <c r="O49" s="73"/>
      <c r="P49" s="74"/>
    </row>
    <row r="50" spans="1:16" ht="12" customHeight="1">
      <c r="A50" s="121">
        <f>IF(N21="O",N24,"")</f>
      </c>
      <c r="B50" s="15"/>
      <c r="C50" s="6"/>
      <c r="D50" s="122"/>
      <c r="E50" s="122"/>
      <c r="F50" s="122"/>
      <c r="G50" s="122"/>
      <c r="H50" s="122"/>
      <c r="I50" s="6"/>
      <c r="J50" s="35"/>
      <c r="K50" s="36" t="s">
        <v>86</v>
      </c>
      <c r="L50" s="123" t="s">
        <v>87</v>
      </c>
      <c r="M50" s="123"/>
      <c r="N50" s="124"/>
      <c r="O50" s="73"/>
      <c r="P50" s="74"/>
    </row>
    <row r="51" spans="1:16" ht="12" customHeight="1">
      <c r="A51" s="125">
        <f>IF(N21="O",N25,"")</f>
      </c>
      <c r="B51" s="15"/>
      <c r="C51" s="122"/>
      <c r="D51" s="122"/>
      <c r="E51" s="122"/>
      <c r="F51" s="122"/>
      <c r="G51" s="122"/>
      <c r="H51" s="122"/>
      <c r="I51" s="6"/>
      <c r="J51" s="35"/>
      <c r="K51" s="36"/>
      <c r="L51" s="123"/>
      <c r="M51" s="123"/>
      <c r="N51" s="124"/>
      <c r="O51" s="73"/>
      <c r="P51" s="74"/>
    </row>
    <row r="52" spans="1:16" ht="12" customHeight="1">
      <c r="A52" s="125">
        <f>IF(N21="O",N26,"")</f>
      </c>
      <c r="B52" s="15"/>
      <c r="C52" s="126" t="s">
        <v>88</v>
      </c>
      <c r="D52" s="127" t="str">
        <f>VLOOKUP("x",L44:N49,2)</f>
        <v>Paiement à réception de la facture</v>
      </c>
      <c r="E52" s="127"/>
      <c r="F52" s="122"/>
      <c r="G52" s="122"/>
      <c r="H52" s="122"/>
      <c r="I52" s="6"/>
      <c r="J52" s="35"/>
      <c r="K52" s="36"/>
      <c r="L52" s="128" t="s">
        <v>89</v>
      </c>
      <c r="M52" s="128"/>
      <c r="N52" s="128"/>
      <c r="O52" s="73"/>
      <c r="P52" s="74"/>
    </row>
    <row r="53" spans="1:16" ht="12" customHeight="1">
      <c r="A53" s="125">
        <f>IF(N21="O",N27,"")</f>
      </c>
      <c r="B53" s="15"/>
      <c r="C53" s="126" t="str">
        <f>IF(C12="DEVIS ","","Date d'échéance :")</f>
        <v>Date d'échéance :</v>
      </c>
      <c r="D53" s="129" t="e">
        <f>IF(C12="DEVIS ","",VLOOKUP("x",L44:N49,3))</f>
        <v>#VALUE!</v>
      </c>
      <c r="E53" s="129"/>
      <c r="F53" s="130"/>
      <c r="G53" s="130"/>
      <c r="H53" s="130"/>
      <c r="I53" s="6"/>
      <c r="J53" s="35"/>
      <c r="K53" s="36"/>
      <c r="L53" s="128"/>
      <c r="M53" s="128"/>
      <c r="N53" s="128"/>
      <c r="O53" s="73"/>
      <c r="P53" s="74"/>
    </row>
    <row r="54" spans="1:16" ht="12" customHeight="1">
      <c r="A54" s="131"/>
      <c r="B54" s="15"/>
      <c r="C54" s="122"/>
      <c r="D54" s="122"/>
      <c r="E54" s="122"/>
      <c r="F54" s="122"/>
      <c r="G54" s="122"/>
      <c r="H54" s="122"/>
      <c r="I54" s="6"/>
      <c r="J54" s="35"/>
      <c r="K54" s="36"/>
      <c r="L54" s="128"/>
      <c r="M54" s="128"/>
      <c r="N54" s="128"/>
      <c r="O54" s="73"/>
      <c r="P54" s="74"/>
    </row>
    <row r="55" spans="1:16" ht="12" customHeight="1">
      <c r="A55" s="132"/>
      <c r="B55" s="133"/>
      <c r="C55" s="134" t="str">
        <f>L52</f>
        <v>En cas de retard de paiement par rapport à la date d'échéance, conformément à l'article L.441-6 du code de commerce, une indemnité égale à 3 fois le taux d'intérêt légal pourra être exigée ainsi qu'une indemnité forfaitaire pour frais de recouvrement de 40€</v>
      </c>
      <c r="D55" s="134"/>
      <c r="E55" s="134"/>
      <c r="F55" s="134"/>
      <c r="G55" s="134"/>
      <c r="H55" s="134"/>
      <c r="I55" s="134"/>
      <c r="J55" s="35"/>
      <c r="K55" s="135" t="s">
        <v>90</v>
      </c>
      <c r="L55" s="136"/>
      <c r="M55" s="136" t="s">
        <v>77</v>
      </c>
      <c r="N55" s="137"/>
      <c r="O55" s="73"/>
      <c r="P55" s="74"/>
    </row>
    <row r="56" spans="1:16" ht="12" customHeight="1">
      <c r="A56" s="118"/>
      <c r="B56" s="138"/>
      <c r="C56" s="134"/>
      <c r="D56" s="134"/>
      <c r="E56" s="134"/>
      <c r="F56" s="134"/>
      <c r="G56" s="134"/>
      <c r="H56" s="134"/>
      <c r="I56" s="134"/>
      <c r="J56" s="35"/>
      <c r="K56" s="135"/>
      <c r="L56" s="136"/>
      <c r="M56" s="136" t="s">
        <v>79</v>
      </c>
      <c r="N56" s="137"/>
      <c r="O56" s="73"/>
      <c r="P56" s="74"/>
    </row>
    <row r="57" spans="1:16" ht="12" customHeight="1">
      <c r="A57" s="121"/>
      <c r="B57" s="139"/>
      <c r="C57" s="134"/>
      <c r="D57" s="134"/>
      <c r="E57" s="134"/>
      <c r="F57" s="134"/>
      <c r="G57" s="134"/>
      <c r="H57" s="134"/>
      <c r="I57" s="134"/>
      <c r="J57" s="35"/>
      <c r="K57" s="135"/>
      <c r="L57" s="136" t="s">
        <v>11</v>
      </c>
      <c r="M57" s="136" t="s">
        <v>77</v>
      </c>
      <c r="N57" s="140"/>
      <c r="O57" s="73"/>
      <c r="P57" s="74"/>
    </row>
    <row r="58" spans="1:16" ht="22.5" customHeight="1">
      <c r="A58" s="141" t="s">
        <v>91</v>
      </c>
      <c r="B58" s="14"/>
      <c r="C58" s="142" t="str">
        <f>IF(C12="DEVIS ","","Remarques :")</f>
        <v>Remarques :</v>
      </c>
      <c r="D58" s="122"/>
      <c r="E58" s="122"/>
      <c r="F58" s="122"/>
      <c r="G58" s="122"/>
      <c r="H58" s="122"/>
      <c r="I58" s="6"/>
      <c r="J58" s="35"/>
      <c r="K58" s="135"/>
      <c r="L58" s="143" t="s">
        <v>11</v>
      </c>
      <c r="M58" s="144" t="s">
        <v>92</v>
      </c>
      <c r="N58" s="145" t="s">
        <v>93</v>
      </c>
      <c r="O58" s="73"/>
      <c r="P58" s="74"/>
    </row>
    <row r="59" spans="1:16" ht="12" customHeight="1">
      <c r="A59" s="125" t="s">
        <v>94</v>
      </c>
      <c r="B59" s="14"/>
      <c r="C59" s="127" t="str">
        <f>IF(C12="DEVIS ","","1) Dans le cas d'un règlement par chèque, veuillez libeller celui-ci")</f>
        <v>1) Dans le cas d'un règlement par chèque, veuillez libeller celui-ci</v>
      </c>
      <c r="D59" s="6"/>
      <c r="E59" s="6"/>
      <c r="F59" s="6"/>
      <c r="G59" s="6"/>
      <c r="H59" s="6"/>
      <c r="I59" s="6"/>
      <c r="J59" s="35"/>
      <c r="K59" s="135"/>
      <c r="L59" s="143"/>
      <c r="M59" s="144"/>
      <c r="N59" s="145"/>
      <c r="O59" s="73"/>
      <c r="P59" s="74"/>
    </row>
    <row r="60" spans="1:16" ht="12" customHeight="1">
      <c r="A60" s="125" t="s">
        <v>95</v>
      </c>
      <c r="B60" s="14"/>
      <c r="C60" s="146" t="str">
        <f>IF(C12="DEVIS ","",CONCATENATE("    à l'ordre de : IRISCOP. Indiquer ",C12,D12," au dos du chèque."))</f>
        <v>    à l'ordre de : IRISCOP. Indiquer DevisNovembre 2017 à Novembre 2018  au dos du chèque.</v>
      </c>
      <c r="D60" s="6"/>
      <c r="E60" s="6"/>
      <c r="F60" s="6"/>
      <c r="G60" s="6"/>
      <c r="H60" s="6"/>
      <c r="I60" s="6"/>
      <c r="J60" s="35"/>
      <c r="K60" s="135"/>
      <c r="L60" s="143"/>
      <c r="M60" s="144" t="s">
        <v>96</v>
      </c>
      <c r="N60" s="145"/>
      <c r="O60" s="73"/>
      <c r="P60" s="74"/>
    </row>
    <row r="61" spans="1:16" ht="17.25" customHeight="1">
      <c r="A61" s="125" t="s">
        <v>97</v>
      </c>
      <c r="B61" s="14"/>
      <c r="C61" s="122">
        <f>IF(C12="DEVIS ","Signature du client, précédée de la mention Bon pour accord","")</f>
      </c>
      <c r="D61" s="122"/>
      <c r="E61" s="122"/>
      <c r="F61" s="122"/>
      <c r="G61" s="122"/>
      <c r="H61" s="122"/>
      <c r="I61" s="6"/>
      <c r="J61" s="35"/>
      <c r="K61" s="135"/>
      <c r="L61" s="143"/>
      <c r="M61" s="144"/>
      <c r="N61" s="145"/>
      <c r="O61" s="73"/>
      <c r="P61" s="74"/>
    </row>
    <row r="62" spans="1:16" ht="12" customHeight="1">
      <c r="A62" s="125"/>
      <c r="B62" s="147"/>
      <c r="C62" s="30" t="str">
        <f>IF(C12="DEVIS ","","2) Dans le cas d'un règlement par virement, veuillez libeller celui-ci")</f>
        <v>2) Dans le cas d'un règlement par virement, veuillez libeller celui-ci</v>
      </c>
      <c r="D62" s="122"/>
      <c r="E62" s="122"/>
      <c r="F62" s="122"/>
      <c r="G62" s="122"/>
      <c r="H62" s="122"/>
      <c r="I62" s="6"/>
      <c r="J62" s="35"/>
      <c r="K62" s="135"/>
      <c r="L62" s="143"/>
      <c r="M62" s="144"/>
      <c r="N62" s="145"/>
      <c r="O62" s="73"/>
      <c r="P62" s="74"/>
    </row>
    <row r="63" spans="1:16" ht="12" customHeight="1">
      <c r="A63" s="125" t="s">
        <v>98</v>
      </c>
      <c r="B63" s="147"/>
      <c r="C63" s="148">
        <f>IF(L9="x",VLOOKUP("x",L22:M25,2),"")</f>
      </c>
      <c r="D63" s="149">
        <f>IF(L9="x","demandés à la signature du devis ----- €","")</f>
      </c>
      <c r="E63" s="149"/>
      <c r="F63" s="149"/>
      <c r="G63" s="149"/>
      <c r="H63" s="150">
        <f>(IF(L9="x",VLOOKUP("x",L22:N25,3),0))*(IF(L9="x",H34,0))</f>
        <v>0</v>
      </c>
      <c r="I63" s="6"/>
      <c r="J63" s="35"/>
      <c r="K63" s="135"/>
      <c r="L63" s="143"/>
      <c r="M63" s="144"/>
      <c r="N63" s="145"/>
      <c r="O63" s="73"/>
      <c r="P63" s="74"/>
    </row>
    <row r="64" spans="1:16" ht="12" customHeight="1">
      <c r="A64" s="125" t="s">
        <v>99</v>
      </c>
      <c r="B64" s="14"/>
      <c r="C64" s="30" t="str">
        <f>IF(C12="DEVIS ","",CONCATENATE("    à l'ordre de : IRISCOP - ",C12,D12))</f>
        <v>    à l'ordre de : IRISCOP - DevisNovembre 2017 à Novembre 2018 </v>
      </c>
      <c r="D64" s="122"/>
      <c r="E64" s="122"/>
      <c r="F64" s="122"/>
      <c r="G64" s="122"/>
      <c r="H64" s="122"/>
      <c r="I64" s="6"/>
      <c r="J64" s="35"/>
      <c r="K64" s="135"/>
      <c r="L64" s="143"/>
      <c r="M64" s="144"/>
      <c r="N64" s="145"/>
      <c r="O64" s="73"/>
      <c r="P64" s="74"/>
    </row>
    <row r="65" spans="1:16" ht="12" customHeight="1">
      <c r="A65" s="125" t="s">
        <v>100</v>
      </c>
      <c r="B65" s="14"/>
      <c r="C65" s="30"/>
      <c r="D65" s="122"/>
      <c r="E65" s="122"/>
      <c r="F65" s="122"/>
      <c r="G65" s="122"/>
      <c r="H65" s="122"/>
      <c r="I65" s="6"/>
      <c r="J65" s="35"/>
      <c r="K65" s="135"/>
      <c r="L65" s="143"/>
      <c r="M65" s="144"/>
      <c r="N65" s="145"/>
      <c r="O65" s="73"/>
      <c r="P65" s="74"/>
    </row>
    <row r="66" spans="1:16" ht="12" customHeight="1">
      <c r="A66" s="125" t="s">
        <v>101</v>
      </c>
      <c r="B66" s="14"/>
      <c r="C66" s="142" t="str">
        <f>IF(C12="DEVIS ","","    Sur le compte de : ")</f>
        <v>    Sur le compte de : </v>
      </c>
      <c r="D66" s="122"/>
      <c r="E66" s="122"/>
      <c r="F66" s="122"/>
      <c r="G66" s="122"/>
      <c r="H66" s="122"/>
      <c r="I66" s="6"/>
      <c r="J66" s="35"/>
      <c r="K66" s="135"/>
      <c r="L66" s="143"/>
      <c r="M66" s="144" t="s">
        <v>96</v>
      </c>
      <c r="N66" s="145"/>
      <c r="O66" s="73"/>
      <c r="P66" s="74"/>
    </row>
    <row r="67" spans="1:16" ht="12" customHeight="1">
      <c r="A67" s="125"/>
      <c r="B67" s="14"/>
      <c r="C67" s="151" t="str">
        <f>IF(C12="DEVIS ","",VLOOKUP("x",L58:N67,2))</f>
        <v>Titulaire : IRISCOP - Etablissement : La Banque Postale – Centre Financier –             33900 BORDEAUX CEDEX 9</v>
      </c>
      <c r="D67" s="151"/>
      <c r="E67" s="151"/>
      <c r="F67" s="151"/>
      <c r="G67" s="151"/>
      <c r="H67" s="152"/>
      <c r="I67" s="6"/>
      <c r="J67" s="35"/>
      <c r="K67" s="135"/>
      <c r="L67" s="143"/>
      <c r="M67" s="144"/>
      <c r="N67" s="145"/>
      <c r="O67" s="73"/>
      <c r="P67" s="74"/>
    </row>
    <row r="68" spans="1:16" ht="12" customHeight="1">
      <c r="A68" s="125" t="s">
        <v>102</v>
      </c>
      <c r="B68" s="153"/>
      <c r="C68" s="151"/>
      <c r="D68" s="151"/>
      <c r="E68" s="151"/>
      <c r="F68" s="151"/>
      <c r="G68" s="151"/>
      <c r="H68" s="152"/>
      <c r="I68" s="6"/>
      <c r="J68" s="35"/>
      <c r="L68" s="154"/>
      <c r="M68" s="124"/>
      <c r="N68" s="124"/>
      <c r="O68" s="73"/>
      <c r="P68" s="74"/>
    </row>
    <row r="69" spans="1:16" ht="24.75" customHeight="1">
      <c r="A69" s="125"/>
      <c r="B69" s="6"/>
      <c r="C69" s="155" t="str">
        <f>IF(C12="DEVIS ","",VLOOKUP("x",L58:N67,3))</f>
        <v>IBAN : FR40 2004 1010 0118 6307 5A02 256 - BIC : PSSTFRPPBOR</v>
      </c>
      <c r="D69" s="155"/>
      <c r="E69" s="155"/>
      <c r="F69" s="155"/>
      <c r="G69" s="155"/>
      <c r="H69" s="156"/>
      <c r="I69" s="156"/>
      <c r="J69" s="35"/>
      <c r="L69" s="154"/>
      <c r="M69" s="124"/>
      <c r="N69" s="124"/>
      <c r="O69" s="73"/>
      <c r="P69" s="74"/>
    </row>
    <row r="70" spans="2:16" ht="12" customHeight="1">
      <c r="B70" s="1"/>
      <c r="J70" s="35"/>
      <c r="L70" s="154"/>
      <c r="M70" s="124"/>
      <c r="N70" s="124"/>
      <c r="O70" s="73"/>
      <c r="P70" s="74"/>
    </row>
    <row r="71" spans="10:16" ht="12" customHeight="1">
      <c r="J71" s="35"/>
      <c r="L71" s="154"/>
      <c r="M71" s="124"/>
      <c r="N71" s="124"/>
      <c r="O71" s="73"/>
      <c r="P71" s="74"/>
    </row>
    <row r="72" spans="10:16" ht="12" customHeight="1">
      <c r="J72" s="35"/>
      <c r="L72" s="154"/>
      <c r="M72" s="124"/>
      <c r="N72" s="124"/>
      <c r="O72" s="73"/>
      <c r="P72" s="74"/>
    </row>
    <row r="73" spans="1:16" ht="9.75" customHeight="1">
      <c r="A73" s="157" t="s">
        <v>103</v>
      </c>
      <c r="B73" s="157"/>
      <c r="C73" s="157"/>
      <c r="D73" s="157"/>
      <c r="E73" s="157"/>
      <c r="F73" s="157"/>
      <c r="G73" s="157"/>
      <c r="H73" s="157"/>
      <c r="J73" s="35"/>
      <c r="L73" s="154"/>
      <c r="M73" s="124"/>
      <c r="N73" s="124"/>
      <c r="O73" s="73"/>
      <c r="P73" s="74"/>
    </row>
    <row r="74" spans="1:16" ht="9.75" customHeight="1">
      <c r="A74" s="157"/>
      <c r="B74" s="157"/>
      <c r="C74" s="157"/>
      <c r="D74" s="157"/>
      <c r="E74" s="157"/>
      <c r="F74" s="157"/>
      <c r="G74" s="157"/>
      <c r="H74" s="157"/>
      <c r="J74" s="35"/>
      <c r="L74" s="154"/>
      <c r="M74" s="124"/>
      <c r="N74" s="124"/>
      <c r="O74" s="73"/>
      <c r="P74" s="74"/>
    </row>
    <row r="75" spans="1:16" ht="9.75" customHeight="1">
      <c r="A75" s="157"/>
      <c r="B75" s="157"/>
      <c r="C75" s="157"/>
      <c r="D75" s="157"/>
      <c r="E75" s="157"/>
      <c r="F75" s="157"/>
      <c r="G75" s="157"/>
      <c r="H75" s="157"/>
      <c r="J75" s="35"/>
      <c r="L75" s="154"/>
      <c r="M75" s="124"/>
      <c r="N75" s="124"/>
      <c r="O75" s="73"/>
      <c r="P75" s="74"/>
    </row>
    <row r="76" spans="1:16" ht="9.75" customHeight="1">
      <c r="A76" s="157"/>
      <c r="B76" s="157"/>
      <c r="C76" s="157"/>
      <c r="D76" s="157"/>
      <c r="E76" s="157"/>
      <c r="F76" s="157"/>
      <c r="G76" s="157"/>
      <c r="H76" s="157"/>
      <c r="J76" s="35"/>
      <c r="L76" s="154"/>
      <c r="M76" s="124"/>
      <c r="N76" s="124"/>
      <c r="O76" s="73"/>
      <c r="P76" s="74"/>
    </row>
    <row r="77" spans="1:16" ht="9.75" customHeight="1">
      <c r="A77" s="157"/>
      <c r="B77" s="157"/>
      <c r="C77" s="157"/>
      <c r="D77" s="157"/>
      <c r="E77" s="157"/>
      <c r="F77" s="157"/>
      <c r="G77" s="157"/>
      <c r="H77" s="157"/>
      <c r="J77" s="35"/>
      <c r="L77" s="154"/>
      <c r="M77" s="124"/>
      <c r="N77" s="124"/>
      <c r="O77" s="73"/>
      <c r="P77" s="74"/>
    </row>
    <row r="78" spans="1:16" ht="9.75" customHeight="1">
      <c r="A78" s="157"/>
      <c r="B78" s="157"/>
      <c r="C78" s="157"/>
      <c r="D78" s="157"/>
      <c r="E78" s="157"/>
      <c r="F78" s="157"/>
      <c r="G78" s="157"/>
      <c r="H78" s="157"/>
      <c r="J78" s="35"/>
      <c r="L78" s="154"/>
      <c r="M78" s="124"/>
      <c r="N78" s="124"/>
      <c r="O78" s="73"/>
      <c r="P78" s="74"/>
    </row>
    <row r="79" spans="1:16" ht="9.75" customHeight="1">
      <c r="A79" s="157"/>
      <c r="B79" s="157"/>
      <c r="C79" s="157"/>
      <c r="D79" s="157"/>
      <c r="E79" s="157"/>
      <c r="F79" s="157"/>
      <c r="G79" s="157"/>
      <c r="H79" s="157"/>
      <c r="J79" s="35"/>
      <c r="L79" s="154"/>
      <c r="M79" s="124"/>
      <c r="N79" s="124"/>
      <c r="O79" s="73"/>
      <c r="P79" s="74"/>
    </row>
    <row r="80" spans="1:16" ht="9.75" customHeight="1">
      <c r="A80" s="157"/>
      <c r="B80" s="157"/>
      <c r="C80" s="157"/>
      <c r="D80" s="157"/>
      <c r="E80" s="157"/>
      <c r="F80" s="157"/>
      <c r="G80" s="157"/>
      <c r="H80" s="157"/>
      <c r="J80" s="35"/>
      <c r="L80" s="154"/>
      <c r="M80" s="124"/>
      <c r="N80" s="124"/>
      <c r="O80" s="73"/>
      <c r="P80" s="74"/>
    </row>
    <row r="81" spans="1:16" ht="9.75" customHeight="1">
      <c r="A81" s="157"/>
      <c r="B81" s="157"/>
      <c r="C81" s="157"/>
      <c r="D81" s="157"/>
      <c r="E81" s="157"/>
      <c r="F81" s="157"/>
      <c r="G81" s="157"/>
      <c r="H81" s="157"/>
      <c r="J81" s="35"/>
      <c r="L81" s="154"/>
      <c r="M81" s="124"/>
      <c r="N81" s="124"/>
      <c r="O81" s="73"/>
      <c r="P81" s="74"/>
    </row>
    <row r="82" spans="1:16" ht="9.75" customHeight="1">
      <c r="A82" s="157"/>
      <c r="B82" s="157"/>
      <c r="C82" s="157"/>
      <c r="D82" s="157"/>
      <c r="E82" s="157"/>
      <c r="F82" s="157"/>
      <c r="G82" s="157"/>
      <c r="H82" s="157"/>
      <c r="J82" s="35"/>
      <c r="L82" s="154"/>
      <c r="M82" s="124"/>
      <c r="N82" s="124"/>
      <c r="O82" s="73"/>
      <c r="P82" s="74"/>
    </row>
    <row r="83" spans="1:16" ht="9.75" customHeight="1">
      <c r="A83" s="157"/>
      <c r="B83" s="157"/>
      <c r="C83" s="157"/>
      <c r="D83" s="157"/>
      <c r="E83" s="157"/>
      <c r="F83" s="157"/>
      <c r="G83" s="157"/>
      <c r="H83" s="157"/>
      <c r="J83" s="35"/>
      <c r="L83" s="154"/>
      <c r="M83" s="124"/>
      <c r="N83" s="124"/>
      <c r="O83" s="73"/>
      <c r="P83" s="74"/>
    </row>
    <row r="84" spans="1:16" ht="9.75" customHeight="1">
      <c r="A84" s="157"/>
      <c r="B84" s="157"/>
      <c r="C84" s="157"/>
      <c r="D84" s="157"/>
      <c r="E84" s="157"/>
      <c r="F84" s="157"/>
      <c r="G84" s="157"/>
      <c r="H84" s="157"/>
      <c r="J84" s="35"/>
      <c r="L84" s="154"/>
      <c r="M84" s="124"/>
      <c r="N84" s="124"/>
      <c r="O84" s="73"/>
      <c r="P84" s="74"/>
    </row>
    <row r="85" spans="1:16" ht="9.75" customHeight="1">
      <c r="A85" s="157"/>
      <c r="B85" s="157"/>
      <c r="C85" s="157"/>
      <c r="D85" s="157"/>
      <c r="E85" s="157"/>
      <c r="F85" s="157"/>
      <c r="G85" s="157"/>
      <c r="H85" s="157"/>
      <c r="L85" s="154"/>
      <c r="M85" s="124"/>
      <c r="N85" s="124"/>
      <c r="P85" s="74"/>
    </row>
    <row r="86" spans="1:14" ht="9.75" customHeight="1">
      <c r="A86" s="157"/>
      <c r="B86" s="157"/>
      <c r="C86" s="157"/>
      <c r="D86" s="157"/>
      <c r="E86" s="157"/>
      <c r="F86" s="157"/>
      <c r="G86" s="157"/>
      <c r="H86" s="157"/>
      <c r="L86" s="154"/>
      <c r="M86" s="124"/>
      <c r="N86" s="124"/>
    </row>
    <row r="87" spans="12:14" ht="9.75" customHeight="1">
      <c r="L87" s="154"/>
      <c r="M87" s="124"/>
      <c r="N87" s="124"/>
    </row>
    <row r="88" spans="1:8" ht="16.5" customHeight="1">
      <c r="A88" s="158" t="s">
        <v>104</v>
      </c>
      <c r="B88" s="159"/>
      <c r="C88" s="160"/>
      <c r="D88" s="160"/>
      <c r="E88" s="160"/>
      <c r="F88" s="160"/>
      <c r="G88" s="160"/>
      <c r="H88" s="160"/>
    </row>
    <row r="89" spans="1:8" ht="19.5" customHeight="1">
      <c r="A89" s="160" t="s">
        <v>105</v>
      </c>
      <c r="B89" s="159"/>
      <c r="C89" s="160"/>
      <c r="D89" s="160"/>
      <c r="E89" s="160"/>
      <c r="F89" s="160"/>
      <c r="G89" s="160"/>
      <c r="H89" s="160"/>
    </row>
    <row r="90" spans="1:8" ht="18.75" customHeight="1">
      <c r="A90" s="160" t="s">
        <v>106</v>
      </c>
      <c r="B90" s="159"/>
      <c r="C90" s="160"/>
      <c r="D90" s="160"/>
      <c r="E90" s="160"/>
      <c r="F90" s="160"/>
      <c r="G90" s="160"/>
      <c r="H90" s="160"/>
    </row>
    <row r="91" spans="1:8" ht="18" customHeight="1">
      <c r="A91" s="160" t="s">
        <v>107</v>
      </c>
      <c r="B91" s="159"/>
      <c r="C91" s="160"/>
      <c r="D91" s="160"/>
      <c r="E91" s="160"/>
      <c r="F91" s="160"/>
      <c r="G91" s="160"/>
      <c r="H91" s="160"/>
    </row>
    <row r="92" spans="1:8" ht="19.5" customHeight="1">
      <c r="A92" s="161" t="s">
        <v>108</v>
      </c>
      <c r="B92" s="159"/>
      <c r="C92" s="160"/>
      <c r="D92" s="160"/>
      <c r="E92" s="160"/>
      <c r="F92" s="160"/>
      <c r="G92" s="160"/>
      <c r="H92" s="160"/>
    </row>
    <row r="93" spans="1:8" ht="9.75" customHeight="1">
      <c r="A93" s="160"/>
      <c r="B93" s="159"/>
      <c r="C93" s="160"/>
      <c r="D93" s="160"/>
      <c r="E93" s="160"/>
      <c r="F93" s="160"/>
      <c r="G93" s="160"/>
      <c r="H93" s="160"/>
    </row>
    <row r="94" spans="1:8" ht="9.75" customHeight="1">
      <c r="A94" s="160"/>
      <c r="B94" s="159"/>
      <c r="C94" s="160"/>
      <c r="D94" s="160"/>
      <c r="E94" s="160"/>
      <c r="F94" s="160"/>
      <c r="G94" s="160"/>
      <c r="H94" s="160"/>
    </row>
    <row r="95" spans="1:8" ht="9.75" customHeight="1">
      <c r="A95" s="160"/>
      <c r="B95" s="159"/>
      <c r="C95" s="160"/>
      <c r="D95" s="160"/>
      <c r="E95" s="160"/>
      <c r="F95" s="160"/>
      <c r="G95" s="160"/>
      <c r="H95" s="160"/>
    </row>
    <row r="96" spans="1:8" ht="9.75" customHeight="1">
      <c r="A96" s="160"/>
      <c r="B96" s="159"/>
      <c r="C96" s="160"/>
      <c r="D96" s="160"/>
      <c r="E96" s="160"/>
      <c r="F96" s="160"/>
      <c r="G96" s="160"/>
      <c r="H96" s="160"/>
    </row>
    <row r="97" spans="1:8" ht="9.75" customHeight="1">
      <c r="A97" s="160"/>
      <c r="B97" s="159"/>
      <c r="C97" s="160"/>
      <c r="D97" s="160"/>
      <c r="E97" s="160"/>
      <c r="F97" s="160"/>
      <c r="G97" s="160"/>
      <c r="H97" s="160"/>
    </row>
    <row r="98" spans="1:8" ht="9.75" customHeight="1">
      <c r="A98" s="160"/>
      <c r="B98" s="159"/>
      <c r="C98" s="160"/>
      <c r="D98" s="160"/>
      <c r="E98" s="160"/>
      <c r="F98" s="160"/>
      <c r="G98" s="160"/>
      <c r="H98" s="160"/>
    </row>
    <row r="99" spans="1:8" ht="9.75" customHeight="1">
      <c r="A99" s="160"/>
      <c r="B99" s="159"/>
      <c r="C99" s="160"/>
      <c r="D99" s="160"/>
      <c r="E99" s="160"/>
      <c r="F99" s="160"/>
      <c r="G99" s="160"/>
      <c r="H99" s="160"/>
    </row>
    <row r="100" spans="1:8" ht="9.75" customHeight="1">
      <c r="A100" s="160"/>
      <c r="B100" s="159"/>
      <c r="C100" s="160"/>
      <c r="D100" s="160"/>
      <c r="E100" s="160"/>
      <c r="F100" s="160"/>
      <c r="G100" s="160"/>
      <c r="H100" s="160"/>
    </row>
    <row r="101" spans="1:8" ht="9.75" customHeight="1">
      <c r="A101" s="160"/>
      <c r="B101" s="159"/>
      <c r="C101" s="160"/>
      <c r="D101" s="160"/>
      <c r="E101" s="160"/>
      <c r="F101" s="160"/>
      <c r="G101" s="160"/>
      <c r="H101" s="160"/>
    </row>
    <row r="102" spans="1:8" ht="9.75" customHeight="1">
      <c r="A102" s="160"/>
      <c r="B102" s="159"/>
      <c r="C102" s="160"/>
      <c r="D102" s="160"/>
      <c r="E102" s="160"/>
      <c r="F102" s="160"/>
      <c r="G102" s="160"/>
      <c r="H102" s="160"/>
    </row>
    <row r="103" spans="1:8" ht="9.75" customHeight="1">
      <c r="A103" s="160"/>
      <c r="B103" s="159"/>
      <c r="C103" s="160"/>
      <c r="D103" s="160"/>
      <c r="E103" s="160"/>
      <c r="F103" s="160"/>
      <c r="G103" s="160"/>
      <c r="H103" s="160"/>
    </row>
  </sheetData>
  <sheetProtection selectLockedCells="1" selectUnlockedCells="1"/>
  <mergeCells count="48">
    <mergeCell ref="G1:H1"/>
    <mergeCell ref="K1:N1"/>
    <mergeCell ref="K2:K3"/>
    <mergeCell ref="L2:M3"/>
    <mergeCell ref="N2:N3"/>
    <mergeCell ref="K4:K9"/>
    <mergeCell ref="L4:M4"/>
    <mergeCell ref="K10:K14"/>
    <mergeCell ref="L10:M10"/>
    <mergeCell ref="L11:M11"/>
    <mergeCell ref="L12:M12"/>
    <mergeCell ref="L13:M13"/>
    <mergeCell ref="C14:H16"/>
    <mergeCell ref="L14:M14"/>
    <mergeCell ref="K15:K17"/>
    <mergeCell ref="L15:M16"/>
    <mergeCell ref="N15:N16"/>
    <mergeCell ref="L17:M17"/>
    <mergeCell ref="K18:K20"/>
    <mergeCell ref="L18:M18"/>
    <mergeCell ref="L19:M19"/>
    <mergeCell ref="L20:M20"/>
    <mergeCell ref="L21:M21"/>
    <mergeCell ref="L26:M26"/>
    <mergeCell ref="L27:M27"/>
    <mergeCell ref="E36:F36"/>
    <mergeCell ref="E37:F37"/>
    <mergeCell ref="E38:F38"/>
    <mergeCell ref="E39:F39"/>
    <mergeCell ref="E40:F40"/>
    <mergeCell ref="L43:M43"/>
    <mergeCell ref="K50:K54"/>
    <mergeCell ref="L50:M51"/>
    <mergeCell ref="L52:N54"/>
    <mergeCell ref="D53:E53"/>
    <mergeCell ref="C55:I57"/>
    <mergeCell ref="K55:K67"/>
    <mergeCell ref="L55:M57"/>
    <mergeCell ref="L58:L61"/>
    <mergeCell ref="M58:M61"/>
    <mergeCell ref="N58:N61"/>
    <mergeCell ref="L62:L67"/>
    <mergeCell ref="M62:M67"/>
    <mergeCell ref="N62:N67"/>
    <mergeCell ref="D63:G63"/>
    <mergeCell ref="C67:G68"/>
    <mergeCell ref="C69:G69"/>
    <mergeCell ref="A73:H86"/>
  </mergeCells>
  <conditionalFormatting sqref="A1:A9 A12 B58:B61 B64:B67 C14:H14 C19:F28 D15:H16 F6:H9 G1:H1">
    <cfRule type="expression" priority="1" dxfId="0" stopIfTrue="1">
      <formula>$N$2=1</formula>
    </cfRule>
  </conditionalFormatting>
  <conditionalFormatting sqref="L5:L9 L44:L49 L58:L67 M49:N49 N10 N12:N21 N24:N27">
    <cfRule type="expression" priority="2" dxfId="0" stopIfTrue="1">
      <formula>$N$2=1</formula>
    </cfRule>
  </conditionalFormatting>
  <conditionalFormatting sqref="N2">
    <cfRule type="cellIs" priority="3" dxfId="0" operator="equal" stopIfTrue="1">
      <formula>1</formula>
    </cfRule>
  </conditionalFormatting>
  <conditionalFormatting sqref="G19:H28 O23:O30 P21:P85">
    <cfRule type="cellIs" priority="4" dxfId="1" operator="equal" stopIfTrue="1">
      <formula>0</formula>
    </cfRule>
  </conditionalFormatting>
  <conditionalFormatting sqref="D12:F12">
    <cfRule type="expression" priority="5" dxfId="1" stopIfTrue="1">
      <formula>$N$2=1</formula>
    </cfRule>
  </conditionalFormatting>
  <conditionalFormatting sqref="G45:G46">
    <cfRule type="expression" priority="6" dxfId="0" stopIfTrue="1">
      <formula>$N$2=1</formula>
    </cfRule>
    <cfRule type="expression" priority="7" dxfId="2" stopIfTrue="1">
      <formula>ISBLANK($L$7)=0</formula>
    </cfRule>
  </conditionalFormatting>
  <conditionalFormatting sqref="G47">
    <cfRule type="expression" priority="8" dxfId="2" stopIfTrue="1">
      <formula>ISBLANK($L$7)=0</formula>
    </cfRule>
  </conditionalFormatting>
  <conditionalFormatting sqref="L52:N52 M53:N54">
    <cfRule type="expression" priority="9" dxfId="0" stopIfTrue="1">
      <formula>$N$2</formula>
    </cfRule>
  </conditionalFormatting>
  <conditionalFormatting sqref="L22:L25">
    <cfRule type="expression" priority="10" dxfId="0" stopIfTrue="1">
      <formula>$N$2=1</formula>
    </cfRule>
  </conditionalFormatting>
  <dataValidations count="2">
    <dataValidation type="list" operator="equal" allowBlank="1" showErrorMessage="1" sqref="D19:D28">
      <formula1>taux_TVA</formula1>
    </dataValidation>
    <dataValidation type="list" operator="equal" allowBlank="1" showErrorMessage="1" sqref="N19">
      <formula1>$O$19:$O$20</formula1>
    </dataValidation>
  </dataValidations>
  <hyperlinks>
    <hyperlink ref="A6" r:id="rId1" display="xavierboisserie@hotmail.fr "/>
  </hyperlinks>
  <printOptions/>
  <pageMargins left="0.31527777777777777" right="0.31527777777777777" top="0.39375" bottom="0.39375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</dc:creator>
  <cp:keywords/>
  <dc:description/>
  <cp:lastModifiedBy>Xavier Boisserie</cp:lastModifiedBy>
  <cp:lastPrinted>2017-01-19T14:21:50Z</cp:lastPrinted>
  <dcterms:created xsi:type="dcterms:W3CDTF">2014-01-07T14:27:31Z</dcterms:created>
  <dcterms:modified xsi:type="dcterms:W3CDTF">2017-09-21T07:34:40Z</dcterms:modified>
  <cp:category/>
  <cp:version/>
  <cp:contentType/>
  <cp:contentStatus/>
  <cp:revision>3</cp:revision>
</cp:coreProperties>
</file>